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pbosfile05\shared\Financial\NAIC_Actuarial\02_Corporate\Regulatory Matters\Academy\Tax WGs\"/>
    </mc:Choice>
  </mc:AlternateContent>
  <xr:revisionPtr revIDLastSave="0" documentId="8_{25FD220B-85E1-43B5-BA07-FB811CF89AE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tended Use &amp; Disclaimers" sheetId="8" r:id="rId1"/>
    <sheet name="Calculations Val Rate" sheetId="7" r:id="rId2"/>
    <sheet name="Calculations AFIR" sheetId="6" r:id="rId3"/>
  </sheets>
  <definedNames>
    <definedName name="_Hlk60652391" localSheetId="2">'Calculations AFIR'!#REF!</definedName>
    <definedName name="R_1" localSheetId="1">'Calculations Val Rate'!#REF!</definedName>
    <definedName name="R_1">#REF!</definedName>
    <definedName name="R_2" localSheetId="1">'Calculations Val Rate'!#REF!</definedName>
    <definedName name="R_2">#REF!</definedName>
    <definedName name="W" localSheetId="1">'Calculations Val Rate'!#REF!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9" i="7" l="1"/>
  <c r="V8" i="7"/>
  <c r="N9" i="6" l="1"/>
  <c r="N10" i="6"/>
  <c r="N11" i="6"/>
  <c r="N12" i="6"/>
  <c r="N13" i="6" l="1"/>
  <c r="N14" i="6"/>
  <c r="N15" i="6"/>
  <c r="N16" i="6"/>
  <c r="N17" i="6"/>
  <c r="N8" i="6"/>
  <c r="N7" i="6"/>
  <c r="N6" i="6"/>
  <c r="N5" i="6"/>
  <c r="N4" i="6"/>
  <c r="Y5" i="7"/>
  <c r="Y6" i="7"/>
  <c r="Y7" i="7"/>
  <c r="O6" i="6" l="1"/>
  <c r="O7" i="6"/>
  <c r="Q11" i="6" l="1"/>
  <c r="Q12" i="6"/>
  <c r="Q10" i="6"/>
  <c r="P14" i="7"/>
  <c r="O14" i="7"/>
  <c r="P13" i="7"/>
  <c r="O13" i="7"/>
  <c r="P12" i="7"/>
  <c r="O12" i="7"/>
  <c r="P11" i="7"/>
  <c r="O11" i="7"/>
  <c r="P10" i="7"/>
  <c r="O10" i="7"/>
  <c r="P9" i="7"/>
  <c r="O9" i="7"/>
  <c r="N6" i="7"/>
  <c r="N7" i="7" s="1"/>
  <c r="N8" i="7" s="1"/>
  <c r="N9" i="7" s="1"/>
  <c r="N10" i="7" s="1"/>
  <c r="N11" i="7" s="1"/>
  <c r="N12" i="7" s="1"/>
  <c r="N13" i="7" s="1"/>
  <c r="N14" i="7" s="1"/>
  <c r="P8" i="7"/>
  <c r="O8" i="7"/>
  <c r="Q8" i="7" s="1"/>
  <c r="Q10" i="7" l="1"/>
  <c r="Q9" i="7"/>
  <c r="Q13" i="7"/>
  <c r="S13" i="7" s="1"/>
  <c r="Q12" i="7"/>
  <c r="S12" i="7" s="1"/>
  <c r="Q11" i="7"/>
  <c r="T11" i="7" s="1"/>
  <c r="R10" i="6"/>
  <c r="R11" i="6" s="1"/>
  <c r="R12" i="6" s="1"/>
  <c r="T10" i="6"/>
  <c r="T11" i="6" s="1"/>
  <c r="T12" i="6" s="1"/>
  <c r="U10" i="6"/>
  <c r="U11" i="6" s="1"/>
  <c r="U12" i="6" s="1"/>
  <c r="S8" i="7"/>
  <c r="T8" i="7"/>
  <c r="S10" i="7"/>
  <c r="Q14" i="7"/>
  <c r="S14" i="7" s="1"/>
  <c r="T9" i="7"/>
  <c r="S9" i="7"/>
  <c r="T14" i="7" l="1"/>
  <c r="U14" i="7" s="1"/>
  <c r="V14" i="7" s="1"/>
  <c r="T13" i="7"/>
  <c r="U13" i="7" s="1"/>
  <c r="V13" i="7" s="1"/>
  <c r="U8" i="7"/>
  <c r="W8" i="7" s="1"/>
  <c r="X8" i="7" s="1"/>
  <c r="U9" i="7"/>
  <c r="S11" i="7"/>
  <c r="U11" i="7" s="1"/>
  <c r="V11" i="7" s="1"/>
  <c r="T12" i="7"/>
  <c r="U12" i="7" s="1"/>
  <c r="V12" i="7" s="1"/>
  <c r="T10" i="7"/>
  <c r="U10" i="7" s="1"/>
  <c r="V10" i="7" s="1"/>
  <c r="A8" i="6"/>
  <c r="O8" i="6" s="1"/>
  <c r="W9" i="7" l="1"/>
  <c r="X9" i="7" s="1"/>
  <c r="Y9" i="7" s="1"/>
  <c r="Q13" i="6"/>
  <c r="T13" i="6" s="1"/>
  <c r="Y8" i="7"/>
  <c r="A9" i="6"/>
  <c r="Q14" i="6" l="1"/>
  <c r="U14" i="6" s="1"/>
  <c r="W10" i="7"/>
  <c r="U13" i="6"/>
  <c r="R13" i="6"/>
  <c r="A10" i="6"/>
  <c r="O9" i="6"/>
  <c r="T14" i="6" l="1"/>
  <c r="R14" i="6"/>
  <c r="W11" i="7"/>
  <c r="X10" i="7"/>
  <c r="A11" i="6"/>
  <c r="O10" i="6"/>
  <c r="S10" i="6" s="1"/>
  <c r="S11" i="6" s="1"/>
  <c r="Y10" i="7" l="1"/>
  <c r="Q15" i="6"/>
  <c r="T15" i="6" s="1"/>
  <c r="W12" i="7"/>
  <c r="X11" i="7"/>
  <c r="A12" i="6"/>
  <c r="O11" i="6"/>
  <c r="X12" i="7" l="1"/>
  <c r="W13" i="7"/>
  <c r="U15" i="6"/>
  <c r="Y11" i="7"/>
  <c r="Q16" i="6"/>
  <c r="T16" i="6" s="1"/>
  <c r="R15" i="6"/>
  <c r="A13" i="6"/>
  <c r="O12" i="6"/>
  <c r="S12" i="6" s="1"/>
  <c r="S13" i="6" s="1"/>
  <c r="R16" i="6" l="1"/>
  <c r="W14" i="7"/>
  <c r="X14" i="7" s="1"/>
  <c r="Y14" i="7" s="1"/>
  <c r="X13" i="7"/>
  <c r="Y13" i="7" s="1"/>
  <c r="U16" i="6"/>
  <c r="Y12" i="7"/>
  <c r="Q17" i="6"/>
  <c r="T17" i="6" s="1"/>
  <c r="A14" i="6"/>
  <c r="O13" i="6"/>
  <c r="U17" i="6" l="1"/>
  <c r="R17" i="6"/>
  <c r="A15" i="6"/>
  <c r="O14" i="6"/>
  <c r="S14" i="6" s="1"/>
  <c r="A16" i="6" l="1"/>
  <c r="O15" i="6"/>
  <c r="S15" i="6" s="1"/>
  <c r="A17" i="6" l="1"/>
  <c r="O17" i="6" s="1"/>
  <c r="O16" i="6"/>
  <c r="S16" i="6" s="1"/>
  <c r="S17" i="6" s="1"/>
</calcChain>
</file>

<file path=xl/sharedStrings.xml><?xml version="1.0" encoding="utf-8"?>
<sst xmlns="http://schemas.openxmlformats.org/spreadsheetml/2006/main" count="88" uniqueCount="66">
  <si>
    <t>R1</t>
  </si>
  <si>
    <t>R2</t>
  </si>
  <si>
    <t>12-mth Avg</t>
  </si>
  <si>
    <t>36-mth Avg</t>
  </si>
  <si>
    <t>Min of (D) &amp; (E )</t>
  </si>
  <si>
    <t>W</t>
  </si>
  <si>
    <t>Valuation Rate Calculator for Life Insurance Policies with a Guarantee Duration Greater than 20 Years</t>
  </si>
  <si>
    <t>Jan</t>
  </si>
  <si>
    <t>Feb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</si>
  <si>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</si>
  <si>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</si>
  <si>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</si>
  <si>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</si>
  <si>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</si>
  <si>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</si>
  <si>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</si>
  <si>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</si>
  <si>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</si>
  <si>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</si>
  <si>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New Val Rate?</t>
  </si>
  <si>
    <t>Yes</t>
  </si>
  <si>
    <t>n/a</t>
  </si>
  <si>
    <t xml:space="preserve">Last Valuation Rate </t>
  </si>
  <si>
    <t>Calendar Year of Issue</t>
  </si>
  <si>
    <t>AFIR for calendar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</si>
  <si>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</si>
  <si>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</si>
  <si>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</si>
  <si>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</si>
  <si>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</si>
  <si>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</si>
  <si>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</si>
  <si>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</si>
  <si>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</si>
  <si>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</si>
  <si>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Year</t>
  </si>
  <si>
    <t>2019-2020</t>
  </si>
  <si>
    <t>2020-2021</t>
  </si>
  <si>
    <t>2021-2022</t>
  </si>
  <si>
    <t>2022-2023</t>
  </si>
  <si>
    <t>2023-2024</t>
  </si>
  <si>
    <t>2025-2026</t>
  </si>
  <si>
    <t>2027-2028</t>
  </si>
  <si>
    <t>2028-2029</t>
  </si>
  <si>
    <t>No</t>
  </si>
  <si>
    <t>2024-2025</t>
  </si>
  <si>
    <t>2026-2027</t>
  </si>
  <si>
    <t>Calendar year of val rate change for new issues</t>
  </si>
  <si>
    <t>60 mo. Avg. AFIR rounded</t>
  </si>
  <si>
    <t>7702 Valuation Rate</t>
  </si>
  <si>
    <t>Year Val Rate was pulled from</t>
  </si>
  <si>
    <r>
      <t>7702 AFIR (60 mo. avg. rounded)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</si>
  <si>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 xml:space="preserve">Calculations, </t>
    </r>
    <r>
      <rPr>
        <b/>
        <sz val="11"/>
        <rFont val="Calibri"/>
        <family val="2"/>
        <scheme val="minor"/>
      </rPr>
      <t>not to be modified by the user</t>
    </r>
    <r>
      <rPr>
        <b/>
        <sz val="11"/>
        <color theme="1"/>
        <rFont val="Calibri"/>
        <family val="2"/>
        <scheme val="minor"/>
      </rPr>
      <t xml:space="preserve">.
</t>
    </r>
    <r>
      <rPr>
        <b/>
        <sz val="11"/>
        <color rgb="FFFF0000"/>
        <rFont val="Calibri"/>
        <family val="2"/>
        <scheme val="minor"/>
      </rPr>
      <t>This does not constitute tax advice and should not be relied upon as such.</t>
    </r>
  </si>
  <si>
    <t xml:space="preserve">AFIR from December in the year </t>
  </si>
  <si>
    <r>
      <t xml:space="preserve">Calculation of the Valuation Rate for Life Insurance Policies with a Guarantee Duration Greater than 20 Years 
</t>
    </r>
    <r>
      <rPr>
        <b/>
        <sz val="11"/>
        <color rgb="FFFF0000"/>
        <rFont val="Calibri"/>
        <family val="2"/>
        <scheme val="minor"/>
      </rPr>
      <t>These are calculated and formulas should not be modified by the user</t>
    </r>
  </si>
  <si>
    <t>1. The term ‘section 7702 applicable Federal interest rate’ means, with respect to any adjustment year, the average (rounded to the nearest whole percentage point) of the applicable Federal mid-term rates (as defined in section 1274(d) but based on annual compounding) effective as of the beginning of each of the calendar months in the most recent 60-month period ending before the second calendar year prior to such adjustment year.</t>
  </si>
  <si>
    <r>
      <t>Intermed
Int Rate (</t>
    </r>
    <r>
      <rPr>
        <sz val="11"/>
        <color theme="1"/>
        <rFont val="Times New Roman"/>
        <family val="1"/>
      </rPr>
      <t>I</t>
    </r>
    <r>
      <rPr>
        <sz val="11"/>
        <color theme="1"/>
        <rFont val="Calibri"/>
        <family val="2"/>
        <scheme val="minor"/>
      </rPr>
      <t>)</t>
    </r>
  </si>
  <si>
    <t>7702 Adjustment Year? (yr. after Val Rate change)</t>
  </si>
  <si>
    <r>
      <t>2. Applicable Federal Rates re found at  https://www.irs.gov/applicable-federal-rates
Monthly rates: Table 1,  Mid-Term Rates with Annual compounding; 
Average of the Applicable Federal Mid-Term Rates:</t>
    </r>
    <r>
      <rPr>
        <b/>
        <sz val="9"/>
        <color rgb="FF00B0F0"/>
        <rFont val="Calibri"/>
        <family val="2"/>
        <scheme val="minor"/>
      </rPr>
      <t xml:space="preserve"> Table 7, published with January monthly rates only</t>
    </r>
  </si>
  <si>
    <r>
      <t>Valuation Rate for calendar yr. in column N</t>
    </r>
    <r>
      <rPr>
        <vertAlign val="superscript"/>
        <sz val="11"/>
        <color theme="1"/>
        <rFont val="Calibri"/>
        <family val="2"/>
        <scheme val="minor"/>
      </rPr>
      <t>2</t>
    </r>
  </si>
  <si>
    <r>
      <t>Round to nearest .25%</t>
    </r>
    <r>
      <rPr>
        <vertAlign val="superscript"/>
        <sz val="11"/>
        <color theme="1"/>
        <rFont val="Calibri"/>
        <family val="2"/>
        <scheme val="minor"/>
      </rPr>
      <t>1</t>
    </r>
  </si>
  <si>
    <t>2. The valuation rate only changes if it is at least 50bps different from the prior year's valuation rate.</t>
  </si>
  <si>
    <t xml:space="preserve">1. This formula rounds down if the intermediate result is half way between two different quarters of one percent. </t>
  </si>
  <si>
    <r>
      <t>Section 7702 Applicable Federal Interest Rates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</si>
  <si>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 xml:space="preserve">Input Moody's Corporate Bond Rate; the most recent months  can be found at https://content.naic.org/industry/moodys-corporate-yields
</t>
    </r>
    <r>
      <rPr>
        <b/>
        <sz val="11"/>
        <color rgb="FFFF0000"/>
        <rFont val="Calibri"/>
        <family val="2"/>
        <scheme val="minor"/>
      </rPr>
      <t>Spreadsheet has known rates through June, 2025. Rates in red are hypothetical and can be changed by the user.</t>
    </r>
  </si>
  <si>
    <r>
      <t>Input the Monthly Applicable Federal Mid-Term Rates with Annual Compounding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Spreadsheet has known rates through July,2025. Rates in red are hypothetical and can be changed by the user</t>
    </r>
    <r>
      <rPr>
        <b/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</si>
</sst>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b/>
      <sz val="9"/>
      <color rgb="FF00B0F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5">
    <xf numFmtId="0" fontId="0" fillId="0" borderId="0" xfId="0"/>
    <xf numFmtId="2" fontId="0" fillId="0" borderId="0" xfId="0" applyNumberFormat="1"/>
    <xf numFmtId="0" fontId="0" fillId="2" borderId="3" xfId="0" applyFill="1" applyBorder="1"/>
    <xf numFmtId="0" fontId="0" fillId="2" borderId="6" xfId="0" applyFill="1" applyBorder="1"/>
    <xf numFmtId="0" fontId="3" fillId="2" borderId="2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1" fontId="0" fillId="0" borderId="0" xfId="0" applyNumberFormat="1"/>
    <xf numFmtId="0" fontId="3" fillId="2" borderId="1" xfId="0" applyFont="1" applyFill="1" applyBorder="1" applyAlignment="1">
      <alignment horizontal="right" wrapText="1"/>
    </xf>
    <xf numFmtId="0" fontId="0" fillId="2" borderId="3" xfId="0" applyFill="1" applyBorder="1" applyAlignment="1">
      <alignment horizontal="right" wrapText="1"/>
    </xf>
    <xf numFmtId="10" fontId="0" fillId="0" borderId="0" xfId="2" applyNumberFormat="1" applyFont="1" applyBorder="1"/>
    <xf numFmtId="10" fontId="0" fillId="0" borderId="0" xfId="0" applyNumberFormat="1"/>
    <xf numFmtId="10" fontId="4" fillId="0" borderId="0" xfId="0" applyNumberFormat="1" applyFont="1"/>
    <xf numFmtId="0" fontId="5" fillId="7" borderId="0" xfId="0" applyFont="1" applyFill="1"/>
    <xf numFmtId="0" fontId="3" fillId="2" borderId="11" xfId="0" applyFont="1" applyFill="1" applyBorder="1" applyAlignment="1">
      <alignment horizontal="right"/>
    </xf>
    <xf numFmtId="10" fontId="0" fillId="0" borderId="4" xfId="2" applyNumberFormat="1" applyFont="1" applyBorder="1"/>
    <xf numFmtId="10" fontId="0" fillId="0" borderId="5" xfId="2" applyNumberFormat="1" applyFont="1" applyBorder="1"/>
    <xf numFmtId="10" fontId="0" fillId="0" borderId="4" xfId="2" applyNumberFormat="1" applyFont="1" applyFill="1" applyBorder="1"/>
    <xf numFmtId="10" fontId="4" fillId="0" borderId="5" xfId="0" applyNumberFormat="1" applyFont="1" applyBorder="1"/>
    <xf numFmtId="0" fontId="8" fillId="4" borderId="13" xfId="0" applyFont="1" applyFill="1" applyBorder="1"/>
    <xf numFmtId="0" fontId="8" fillId="0" borderId="0" xfId="0" quotePrefix="1" applyFont="1"/>
    <xf numFmtId="0" fontId="0" fillId="0" borderId="16" xfId="0" applyBorder="1"/>
    <xf numFmtId="0" fontId="0" fillId="0" borderId="17" xfId="0" applyBorder="1"/>
    <xf numFmtId="0" fontId="3" fillId="2" borderId="19" xfId="0" applyFont="1" applyFill="1" applyBorder="1" applyAlignment="1">
      <alignment horizontal="right" wrapText="1"/>
    </xf>
    <xf numFmtId="0" fontId="0" fillId="2" borderId="20" xfId="0" quotePrefix="1" applyFill="1" applyBorder="1" applyAlignment="1">
      <alignment horizontal="right" wrapText="1"/>
    </xf>
    <xf numFmtId="0" fontId="0" fillId="2" borderId="21" xfId="0" quotePrefix="1" applyFill="1" applyBorder="1" applyAlignment="1">
      <alignment horizontal="right" wrapText="1"/>
    </xf>
    <xf numFmtId="0" fontId="0" fillId="2" borderId="19" xfId="0" applyFill="1" applyBorder="1" applyAlignment="1">
      <alignment horizontal="right" wrapText="1"/>
    </xf>
    <xf numFmtId="0" fontId="0" fillId="2" borderId="21" xfId="0" applyFill="1" applyBorder="1" applyAlignment="1">
      <alignment horizontal="right" wrapText="1"/>
    </xf>
    <xf numFmtId="1" fontId="8" fillId="0" borderId="0" xfId="0" applyNumberFormat="1" applyFont="1"/>
    <xf numFmtId="0" fontId="13" fillId="0" borderId="23" xfId="0" applyFont="1" applyBorder="1"/>
    <xf numFmtId="0" fontId="13" fillId="0" borderId="24" xfId="0" applyFont="1" applyBorder="1"/>
    <xf numFmtId="0" fontId="14" fillId="0" borderId="24" xfId="0" applyFont="1" applyBorder="1"/>
    <xf numFmtId="0" fontId="0" fillId="0" borderId="0" xfId="0" quotePrefix="1"/>
    <xf numFmtId="10" fontId="0" fillId="0" borderId="0" xfId="0" applyNumberFormat="1" applyAlignment="1">
      <alignment horizontal="right"/>
    </xf>
    <xf numFmtId="0" fontId="15" fillId="0" borderId="0" xfId="0" applyFont="1" applyAlignment="1">
      <alignment vertical="center"/>
    </xf>
    <xf numFmtId="1" fontId="0" fillId="3" borderId="4" xfId="0" applyNumberFormat="1" applyFill="1" applyBorder="1" applyAlignment="1">
      <alignment horizontal="right"/>
    </xf>
    <xf numFmtId="10" fontId="0" fillId="6" borderId="0" xfId="0" applyNumberFormat="1" applyFill="1" applyAlignment="1">
      <alignment horizontal="right"/>
    </xf>
    <xf numFmtId="2" fontId="0" fillId="6" borderId="0" xfId="0" applyNumberFormat="1" applyFill="1" applyAlignment="1">
      <alignment horizontal="right"/>
    </xf>
    <xf numFmtId="10" fontId="0" fillId="3" borderId="5" xfId="0" applyNumberFormat="1" applyFill="1" applyBorder="1" applyAlignment="1">
      <alignment horizontal="right"/>
    </xf>
    <xf numFmtId="164" fontId="0" fillId="3" borderId="4" xfId="1" applyNumberFormat="1" applyFont="1" applyFill="1" applyBorder="1" applyAlignment="1" applyProtection="1">
      <alignment horizontal="right"/>
    </xf>
    <xf numFmtId="1" fontId="0" fillId="3" borderId="5" xfId="0" applyNumberFormat="1" applyFill="1" applyBorder="1" applyAlignment="1">
      <alignment horizontal="right"/>
    </xf>
    <xf numFmtId="10" fontId="0" fillId="6" borderId="0" xfId="0" quotePrefix="1" applyNumberFormat="1" applyFill="1" applyAlignment="1">
      <alignment horizontal="right"/>
    </xf>
    <xf numFmtId="2" fontId="0" fillId="6" borderId="0" xfId="0" quotePrefix="1" applyNumberFormat="1" applyFill="1" applyAlignment="1">
      <alignment horizontal="right"/>
    </xf>
    <xf numFmtId="10" fontId="0" fillId="3" borderId="4" xfId="0" applyNumberFormat="1" applyFill="1" applyBorder="1" applyAlignment="1">
      <alignment horizontal="right"/>
    </xf>
    <xf numFmtId="10" fontId="0" fillId="3" borderId="0" xfId="0" quotePrefix="1" applyNumberFormat="1" applyFill="1" applyAlignment="1">
      <alignment horizontal="right"/>
    </xf>
    <xf numFmtId="2" fontId="0" fillId="3" borderId="0" xfId="0" quotePrefix="1" applyNumberFormat="1" applyFill="1" applyAlignment="1">
      <alignment horizontal="right"/>
    </xf>
    <xf numFmtId="10" fontId="0" fillId="3" borderId="0" xfId="0" applyNumberFormat="1" applyFill="1" applyAlignment="1">
      <alignment horizontal="right"/>
    </xf>
    <xf numFmtId="1" fontId="4" fillId="3" borderId="4" xfId="0" applyNumberFormat="1" applyFont="1" applyFill="1" applyBorder="1" applyAlignment="1">
      <alignment horizontal="right"/>
    </xf>
    <xf numFmtId="10" fontId="4" fillId="3" borderId="0" xfId="0" quotePrefix="1" applyNumberFormat="1" applyFont="1" applyFill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10" fontId="4" fillId="3" borderId="0" xfId="0" applyNumberFormat="1" applyFont="1" applyFill="1" applyAlignment="1">
      <alignment horizontal="right"/>
    </xf>
    <xf numFmtId="10" fontId="4" fillId="3" borderId="5" xfId="0" applyNumberFormat="1" applyFont="1" applyFill="1" applyBorder="1" applyAlignment="1">
      <alignment horizontal="right"/>
    </xf>
    <xf numFmtId="164" fontId="4" fillId="3" borderId="4" xfId="1" applyNumberFormat="1" applyFont="1" applyFill="1" applyBorder="1" applyAlignment="1" applyProtection="1">
      <alignment horizontal="right"/>
    </xf>
    <xf numFmtId="1" fontId="2" fillId="3" borderId="5" xfId="0" applyNumberFormat="1" applyFont="1" applyFill="1" applyBorder="1" applyAlignment="1">
      <alignment horizontal="right"/>
    </xf>
    <xf numFmtId="1" fontId="2" fillId="3" borderId="4" xfId="0" applyNumberFormat="1" applyFont="1" applyFill="1" applyBorder="1" applyAlignment="1">
      <alignment horizontal="right"/>
    </xf>
    <xf numFmtId="10" fontId="2" fillId="3" borderId="0" xfId="0" quotePrefix="1" applyNumberFormat="1" applyFont="1" applyFill="1" applyAlignment="1">
      <alignment horizontal="right"/>
    </xf>
    <xf numFmtId="2" fontId="2" fillId="3" borderId="0" xfId="0" quotePrefix="1" applyNumberFormat="1" applyFont="1" applyFill="1" applyAlignment="1">
      <alignment horizontal="right"/>
    </xf>
    <xf numFmtId="10" fontId="2" fillId="3" borderId="0" xfId="0" applyNumberFormat="1" applyFont="1" applyFill="1" applyAlignment="1">
      <alignment horizontal="right"/>
    </xf>
    <xf numFmtId="10" fontId="2" fillId="3" borderId="5" xfId="0" applyNumberFormat="1" applyFont="1" applyFill="1" applyBorder="1" applyAlignment="1">
      <alignment horizontal="right"/>
    </xf>
    <xf numFmtId="164" fontId="2" fillId="3" borderId="4" xfId="1" applyNumberFormat="1" applyFont="1" applyFill="1" applyBorder="1" applyAlignment="1" applyProtection="1">
      <alignment horizontal="right"/>
    </xf>
    <xf numFmtId="1" fontId="2" fillId="3" borderId="9" xfId="0" applyNumberFormat="1" applyFont="1" applyFill="1" applyBorder="1" applyAlignment="1">
      <alignment horizontal="right"/>
    </xf>
    <xf numFmtId="10" fontId="2" fillId="3" borderId="7" xfId="0" quotePrefix="1" applyNumberFormat="1" applyFont="1" applyFill="1" applyBorder="1" applyAlignment="1">
      <alignment horizontal="right"/>
    </xf>
    <xf numFmtId="2" fontId="2" fillId="3" borderId="7" xfId="0" quotePrefix="1" applyNumberFormat="1" applyFont="1" applyFill="1" applyBorder="1" applyAlignment="1">
      <alignment horizontal="right"/>
    </xf>
    <xf numFmtId="10" fontId="2" fillId="3" borderId="7" xfId="0" applyNumberFormat="1" applyFont="1" applyFill="1" applyBorder="1" applyAlignment="1">
      <alignment horizontal="right"/>
    </xf>
    <xf numFmtId="10" fontId="2" fillId="3" borderId="10" xfId="0" applyNumberFormat="1" applyFont="1" applyFill="1" applyBorder="1" applyAlignment="1">
      <alignment horizontal="right"/>
    </xf>
    <xf numFmtId="164" fontId="2" fillId="3" borderId="9" xfId="1" applyNumberFormat="1" applyFont="1" applyFill="1" applyBorder="1" applyAlignment="1" applyProtection="1">
      <alignment horizontal="right"/>
    </xf>
    <xf numFmtId="1" fontId="2" fillId="3" borderId="10" xfId="0" applyNumberFormat="1" applyFont="1" applyFill="1" applyBorder="1" applyAlignment="1">
      <alignment horizontal="right"/>
    </xf>
    <xf numFmtId="10" fontId="2" fillId="0" borderId="0" xfId="0" applyNumberFormat="1" applyFont="1" applyProtection="1">
      <protection locked="0"/>
    </xf>
    <xf numFmtId="10" fontId="2" fillId="0" borderId="5" xfId="0" applyNumberFormat="1" applyFont="1" applyBorder="1" applyProtection="1">
      <protection locked="0"/>
    </xf>
    <xf numFmtId="10" fontId="2" fillId="0" borderId="7" xfId="0" applyNumberFormat="1" applyFont="1" applyBorder="1" applyProtection="1">
      <protection locked="0"/>
    </xf>
    <xf numFmtId="10" fontId="2" fillId="0" borderId="10" xfId="0" applyNumberFormat="1" applyFont="1" applyBorder="1" applyProtection="1">
      <protection locked="0"/>
    </xf>
    <xf numFmtId="10" fontId="2" fillId="0" borderId="4" xfId="0" applyNumberFormat="1" applyFont="1" applyBorder="1" applyProtection="1">
      <protection locked="0"/>
    </xf>
    <xf numFmtId="10" fontId="2" fillId="0" borderId="9" xfId="0" applyNumberFormat="1" applyFont="1" applyBorder="1" applyProtection="1">
      <protection locked="0"/>
    </xf>
    <xf numFmtId="0" fontId="3" fillId="3" borderId="14" xfId="0" applyFont="1" applyFill="1" applyBorder="1" applyAlignment="1">
      <alignment horizontal="right" wrapText="1"/>
    </xf>
    <xf numFmtId="0" fontId="3" fillId="3" borderId="13" xfId="0" applyFont="1" applyFill="1" applyBorder="1" applyAlignment="1">
      <alignment horizontal="right" wrapText="1"/>
    </xf>
    <xf numFmtId="0" fontId="3" fillId="3" borderId="12" xfId="0" applyFont="1" applyFill="1" applyBorder="1" applyAlignment="1">
      <alignment horizontal="right" wrapText="1"/>
    </xf>
    <xf numFmtId="10" fontId="0" fillId="3" borderId="3" xfId="2" applyNumberFormat="1" applyFont="1" applyFill="1" applyBorder="1" applyProtection="1"/>
    <xf numFmtId="0" fontId="0" fillId="5" borderId="0" xfId="0" applyFill="1"/>
    <xf numFmtId="43" fontId="0" fillId="5" borderId="0" xfId="0" quotePrefix="1" applyNumberFormat="1" applyFill="1" applyAlignment="1">
      <alignment horizontal="right"/>
    </xf>
    <xf numFmtId="0" fontId="0" fillId="5" borderId="0" xfId="0" quotePrefix="1" applyFill="1" applyAlignment="1">
      <alignment horizontal="right"/>
    </xf>
    <xf numFmtId="0" fontId="0" fillId="5" borderId="5" xfId="0" quotePrefix="1" applyFill="1" applyBorder="1" applyAlignment="1">
      <alignment horizontal="right"/>
    </xf>
    <xf numFmtId="0" fontId="0" fillId="3" borderId="0" xfId="0" applyFill="1"/>
    <xf numFmtId="43" fontId="0" fillId="3" borderId="0" xfId="0" quotePrefix="1" applyNumberFormat="1" applyFill="1" applyAlignment="1">
      <alignment horizontal="right"/>
    </xf>
    <xf numFmtId="10" fontId="0" fillId="3" borderId="0" xfId="0" applyNumberFormat="1" applyFill="1"/>
    <xf numFmtId="0" fontId="0" fillId="3" borderId="0" xfId="0" applyFill="1" applyAlignment="1">
      <alignment horizontal="right"/>
    </xf>
    <xf numFmtId="1" fontId="0" fillId="3" borderId="5" xfId="0" applyNumberFormat="1" applyFill="1" applyBorder="1"/>
    <xf numFmtId="0" fontId="0" fillId="3" borderId="5" xfId="0" applyFill="1" applyBorder="1"/>
    <xf numFmtId="0" fontId="4" fillId="3" borderId="0" xfId="0" applyFont="1" applyFill="1"/>
    <xf numFmtId="10" fontId="2" fillId="3" borderId="0" xfId="0" applyNumberFormat="1" applyFont="1" applyFill="1"/>
    <xf numFmtId="0" fontId="2" fillId="3" borderId="0" xfId="0" applyFont="1" applyFill="1"/>
    <xf numFmtId="0" fontId="2" fillId="3" borderId="5" xfId="0" applyFont="1" applyFill="1" applyBorder="1"/>
    <xf numFmtId="10" fontId="0" fillId="3" borderId="6" xfId="2" applyNumberFormat="1" applyFont="1" applyFill="1" applyBorder="1" applyProtection="1"/>
    <xf numFmtId="0" fontId="4" fillId="3" borderId="7" xfId="0" applyFont="1" applyFill="1" applyBorder="1"/>
    <xf numFmtId="10" fontId="2" fillId="3" borderId="7" xfId="0" applyNumberFormat="1" applyFont="1" applyFill="1" applyBorder="1"/>
    <xf numFmtId="0" fontId="2" fillId="3" borderId="7" xfId="0" applyFont="1" applyFill="1" applyBorder="1"/>
    <xf numFmtId="0" fontId="2" fillId="3" borderId="10" xfId="0" applyFont="1" applyFill="1" applyBorder="1"/>
    <xf numFmtId="10" fontId="4" fillId="0" borderId="4" xfId="0" applyNumberFormat="1" applyFont="1" applyBorder="1"/>
    <xf numFmtId="0" fontId="0" fillId="0" borderId="0" xfId="0" applyProtection="1">
      <protection locked="0"/>
    </xf>
    <xf numFmtId="0" fontId="0" fillId="2" borderId="22" xfId="0" applyFill="1" applyBorder="1" applyAlignment="1">
      <alignment wrapText="1"/>
    </xf>
    <xf numFmtId="0" fontId="3" fillId="2" borderId="0" xfId="0" applyFont="1" applyFill="1" applyAlignment="1">
      <alignment horizontal="right"/>
    </xf>
    <xf numFmtId="0" fontId="0" fillId="0" borderId="15" xfId="0" quotePrefix="1" applyBorder="1"/>
    <xf numFmtId="10" fontId="0" fillId="0" borderId="5" xfId="0" applyNumberFormat="1" applyBorder="1"/>
    <xf numFmtId="0" fontId="0" fillId="4" borderId="0" xfId="0" applyFill="1"/>
    <xf numFmtId="0" fontId="3" fillId="7" borderId="8" xfId="0" applyFont="1" applyFill="1" applyBorder="1" applyAlignment="1">
      <alignment horizontal="center" vertical="center"/>
    </xf>
    <xf numFmtId="0" fontId="3" fillId="7" borderId="2" xfId="0" applyFont="1" applyFill="1" applyBorder="1"/>
    <xf numFmtId="0" fontId="3" fillId="7" borderId="13" xfId="0" applyFont="1" applyFill="1" applyBorder="1"/>
    <xf numFmtId="0" fontId="3" fillId="7" borderId="12" xfId="0" applyFont="1" applyFill="1" applyBorder="1"/>
    <xf numFmtId="0" fontId="3" fillId="7" borderId="18" xfId="0" applyFont="1" applyFill="1" applyBorder="1" applyAlignment="1">
      <alignment horizontal="center" wrapText="1"/>
    </xf>
    <xf numFmtId="0" fontId="3" fillId="7" borderId="13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7" borderId="4" xfId="0" quotePrefix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8" fillId="0" borderId="0" xfId="0" quotePrefix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3" fillId="7" borderId="8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7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457200</xdr:colOff>
      <xdr:row>33</xdr:row>
      <xdr:rowOff>60960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2C17856-7CF1-106A-62C4-E7D728F01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5943600" cy="60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368300</xdr:colOff>
      <xdr:row>2</xdr:row>
      <xdr:rowOff>25400</xdr:rowOff>
    </xdr:from>
    <xdr:to>
      <xdr:col>22</xdr:col>
      <xdr:colOff>237490</xdr:colOff>
      <xdr:row>2</xdr:row>
      <xdr:rowOff>370189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400E7F-E7E6-4AB9-87DD-BEC859419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9200" y="609600"/>
          <a:ext cx="3092450" cy="339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7844F-4B02-491F-8188-D6D39449C943}">
  <dimension ref="A1:L36"/>
  <sheetViews>
    <sheetView showGridLines="0" workbookViewId="0"/>
  </sheetViews>
  <sheetFormatPr defaultRowHeight="14.4" x14ac:dyDescent="0.3"/>
  <sheetData>
    <row r="1" spans="1:12" x14ac:dyDescent="0.3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x14ac:dyDescent="0.3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x14ac:dyDescent="0.3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x14ac:dyDescent="0.3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x14ac:dyDescent="0.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x14ac:dyDescent="0.3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1:12" x14ac:dyDescent="0.3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1:12" x14ac:dyDescent="0.3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</row>
    <row r="10" spans="1:12" x14ac:dyDescent="0.3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2" x14ac:dyDescent="0.3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</row>
    <row r="12" spans="1:12" x14ac:dyDescent="0.3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1:12" x14ac:dyDescent="0.3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</row>
    <row r="14" spans="1:12" x14ac:dyDescent="0.3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</row>
    <row r="15" spans="1:12" x14ac:dyDescent="0.3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</row>
    <row r="16" spans="1:12" x14ac:dyDescent="0.3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</row>
    <row r="17" spans="1:12" x14ac:dyDescent="0.3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</row>
    <row r="18" spans="1:12" x14ac:dyDescent="0.3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</row>
    <row r="19" spans="1:12" x14ac:dyDescent="0.3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</row>
    <row r="20" spans="1:12" x14ac:dyDescent="0.3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</row>
    <row r="21" spans="1:12" x14ac:dyDescent="0.3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</row>
    <row r="22" spans="1:12" x14ac:dyDescent="0.3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</row>
    <row r="23" spans="1:12" x14ac:dyDescent="0.3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</row>
    <row r="24" spans="1:12" x14ac:dyDescent="0.3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</row>
    <row r="25" spans="1:12" x14ac:dyDescent="0.3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</row>
    <row r="26" spans="1:12" x14ac:dyDescent="0.3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</row>
    <row r="27" spans="1:12" x14ac:dyDescent="0.3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</row>
    <row r="28" spans="1:12" x14ac:dyDescent="0.3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</row>
    <row r="29" spans="1:12" x14ac:dyDescent="0.3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</row>
    <row r="30" spans="1:12" x14ac:dyDescent="0.3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</row>
    <row r="31" spans="1:12" x14ac:dyDescent="0.3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</row>
    <row r="32" spans="1:12" x14ac:dyDescent="0.3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</row>
    <row r="33" spans="1:12" x14ac:dyDescent="0.3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</row>
    <row r="34" spans="1:12" x14ac:dyDescent="0.3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</row>
    <row r="35" spans="1:12" x14ac:dyDescent="0.3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</row>
    <row r="36" spans="1:12" x14ac:dyDescent="0.3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D791-D1C0-43E9-8253-DC195AC2BB38}">
  <dimension ref="A1:Y78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B11" sqref="B11"/>
    </sheetView>
  </sheetViews>
  <sheetFormatPr defaultRowHeight="14.4" x14ac:dyDescent="0.3"/>
  <cols>
    <col min="1" max="1" width="13.44140625" customWidth="1"/>
    <col min="2" max="13" width="9.5546875" customWidth="1"/>
    <col min="14" max="14" width="10.109375" customWidth="1"/>
    <col min="15" max="15" width="9.6640625" bestFit="1" customWidth="1"/>
    <col min="18" max="20" width="6.5546875" customWidth="1"/>
    <col min="23" max="23" width="14.109375" customWidth="1"/>
    <col min="24" max="24" width="9.44140625" customWidth="1"/>
    <col min="25" max="25" width="14.6640625" customWidth="1"/>
    <col min="26" max="26" width="12.6640625" bestFit="1" customWidth="1"/>
  </cols>
  <sheetData>
    <row r="1" spans="1:25" ht="15" thickBot="1" x14ac:dyDescent="0.35">
      <c r="A1" s="102" t="s">
        <v>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5"/>
    </row>
    <row r="2" spans="1:25" ht="30.9" customHeight="1" x14ac:dyDescent="0.3">
      <c r="A2" s="112" t="s">
        <v>64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06" t="s">
        <v>54</v>
      </c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8"/>
    </row>
    <row r="3" spans="1:25" ht="30.9" customHeight="1" thickBot="1" x14ac:dyDescent="0.35">
      <c r="A3" s="114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6"/>
      <c r="N3" s="109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1"/>
    </row>
    <row r="4" spans="1:25" ht="45.6" thickBot="1" x14ac:dyDescent="0.35">
      <c r="A4" s="97" t="s">
        <v>35</v>
      </c>
      <c r="B4" s="98" t="s">
        <v>25</v>
      </c>
      <c r="C4" s="98" t="s">
        <v>26</v>
      </c>
      <c r="D4" s="98" t="s">
        <v>27</v>
      </c>
      <c r="E4" s="98" t="s">
        <v>28</v>
      </c>
      <c r="F4" s="98" t="s">
        <v>29</v>
      </c>
      <c r="G4" s="98" t="s">
        <v>30</v>
      </c>
      <c r="H4" s="98" t="s">
        <v>31</v>
      </c>
      <c r="I4" s="98" t="s">
        <v>32</v>
      </c>
      <c r="J4" s="98" t="s">
        <v>33</v>
      </c>
      <c r="K4" s="98" t="s">
        <v>34</v>
      </c>
      <c r="L4" s="98" t="s">
        <v>11</v>
      </c>
      <c r="M4" s="98" t="s">
        <v>12</v>
      </c>
      <c r="N4" s="22" t="s">
        <v>23</v>
      </c>
      <c r="O4" s="23" t="s">
        <v>2</v>
      </c>
      <c r="P4" s="23" t="s">
        <v>3</v>
      </c>
      <c r="Q4" s="23" t="s">
        <v>4</v>
      </c>
      <c r="R4" s="23" t="s">
        <v>5</v>
      </c>
      <c r="S4" s="23" t="s">
        <v>0</v>
      </c>
      <c r="T4" s="23" t="s">
        <v>1</v>
      </c>
      <c r="U4" s="23" t="s">
        <v>56</v>
      </c>
      <c r="V4" s="23" t="s">
        <v>60</v>
      </c>
      <c r="W4" s="24" t="s">
        <v>59</v>
      </c>
      <c r="X4" s="25" t="s">
        <v>19</v>
      </c>
      <c r="Y4" s="26" t="s">
        <v>47</v>
      </c>
    </row>
    <row r="5" spans="1:25" x14ac:dyDescent="0.3">
      <c r="A5" s="99" t="s">
        <v>36</v>
      </c>
      <c r="B5" s="10">
        <v>3.7499999999999999E-2</v>
      </c>
      <c r="C5" s="10">
        <v>3.3599999999999998E-2</v>
      </c>
      <c r="D5" s="10">
        <v>3.4200000000000001E-2</v>
      </c>
      <c r="E5" s="10">
        <v>3.4099999999999998E-2</v>
      </c>
      <c r="F5" s="10">
        <v>3.44E-2</v>
      </c>
      <c r="G5" s="10">
        <v>3.4000000000000002E-2</v>
      </c>
      <c r="H5" s="10">
        <v>3.3000000000000002E-2</v>
      </c>
      <c r="I5" s="10">
        <v>3.1300000000000001E-2</v>
      </c>
      <c r="J5" s="10">
        <v>3.5299999999999998E-2</v>
      </c>
      <c r="K5" s="10">
        <v>3.2199999999999999E-2</v>
      </c>
      <c r="L5" s="10">
        <v>3.1600000000000003E-2</v>
      </c>
      <c r="M5" s="10">
        <v>3.0200000000000001E-2</v>
      </c>
      <c r="N5" s="34">
        <v>2021</v>
      </c>
      <c r="O5" s="35"/>
      <c r="P5" s="35"/>
      <c r="Q5" s="35"/>
      <c r="R5" s="36"/>
      <c r="S5" s="35"/>
      <c r="T5" s="35"/>
      <c r="U5" s="35"/>
      <c r="V5" s="35"/>
      <c r="W5" s="37">
        <v>0.03</v>
      </c>
      <c r="X5" s="38" t="s">
        <v>20</v>
      </c>
      <c r="Y5" s="39">
        <f>IF(X5="YES",N5,"")</f>
        <v>2021</v>
      </c>
    </row>
    <row r="6" spans="1:25" x14ac:dyDescent="0.3">
      <c r="A6" s="20" t="s">
        <v>37</v>
      </c>
      <c r="B6" s="10">
        <v>2.7E-2</v>
      </c>
      <c r="C6" s="10">
        <v>2.7099999999999999E-2</v>
      </c>
      <c r="D6" s="10">
        <v>2.8000000000000001E-2</v>
      </c>
      <c r="E6" s="10">
        <v>2.8899999999999999E-2</v>
      </c>
      <c r="F6" s="10">
        <v>2.7900000000000001E-2</v>
      </c>
      <c r="G6" s="10">
        <v>2.7199999999999998E-2</v>
      </c>
      <c r="H6" s="10">
        <v>2.8500000000000001E-2</v>
      </c>
      <c r="I6" s="10">
        <v>3.0499999999999999E-2</v>
      </c>
      <c r="J6" s="10">
        <v>3.3799999999999997E-2</v>
      </c>
      <c r="K6" s="10">
        <v>3.2500000000000001E-2</v>
      </c>
      <c r="L6" s="10">
        <v>3.2800000000000003E-2</v>
      </c>
      <c r="M6" s="100">
        <v>3.1099999999999999E-2</v>
      </c>
      <c r="N6" s="34">
        <f>N5+1</f>
        <v>2022</v>
      </c>
      <c r="O6" s="35"/>
      <c r="P6" s="35"/>
      <c r="Q6" s="40"/>
      <c r="R6" s="41"/>
      <c r="S6" s="40"/>
      <c r="T6" s="40"/>
      <c r="U6" s="40"/>
      <c r="V6" s="40"/>
      <c r="W6" s="37">
        <v>0.03</v>
      </c>
      <c r="X6" s="38" t="s">
        <v>44</v>
      </c>
      <c r="Y6" s="39" t="str">
        <f t="shared" ref="Y6:Y14" si="0">IF(X6="YES",N6,"")</f>
        <v/>
      </c>
    </row>
    <row r="7" spans="1:25" x14ac:dyDescent="0.3">
      <c r="A7" s="20" t="s">
        <v>38</v>
      </c>
      <c r="B7" s="10">
        <v>2.9100000000000001E-2</v>
      </c>
      <c r="C7" s="10">
        <v>2.9100000000000001E-2</v>
      </c>
      <c r="D7" s="10">
        <v>2.9100000000000001E-2</v>
      </c>
      <c r="E7" s="10">
        <v>3.04E-2</v>
      </c>
      <c r="F7" s="10">
        <v>2.9600000000000001E-2</v>
      </c>
      <c r="G7" s="10">
        <v>2.9700000000000001E-2</v>
      </c>
      <c r="H7" s="10">
        <v>3.2500000000000001E-2</v>
      </c>
      <c r="I7" s="10">
        <v>3.61E-2</v>
      </c>
      <c r="J7" s="10">
        <v>3.8800000000000001E-2</v>
      </c>
      <c r="K7" s="10">
        <v>4.2200000000000001E-2</v>
      </c>
      <c r="L7" s="10">
        <v>4.65E-2</v>
      </c>
      <c r="M7" s="100">
        <v>4.7800000000000002E-2</v>
      </c>
      <c r="N7" s="34">
        <f>N6+1</f>
        <v>2023</v>
      </c>
      <c r="O7" s="35"/>
      <c r="P7" s="35"/>
      <c r="Q7" s="35"/>
      <c r="R7" s="36"/>
      <c r="S7" s="35"/>
      <c r="T7" s="35"/>
      <c r="U7" s="35"/>
      <c r="V7" s="35"/>
      <c r="W7" s="37">
        <v>0.03</v>
      </c>
      <c r="X7" s="42" t="s">
        <v>44</v>
      </c>
      <c r="Y7" s="39" t="str">
        <f t="shared" si="0"/>
        <v/>
      </c>
    </row>
    <row r="8" spans="1:25" x14ac:dyDescent="0.3">
      <c r="A8" s="20" t="s">
        <v>39</v>
      </c>
      <c r="B8" s="10">
        <v>4.6699999999999998E-2</v>
      </c>
      <c r="C8" s="10">
        <v>4.65E-2</v>
      </c>
      <c r="D8" s="10">
        <v>5.1799999999999999E-2</v>
      </c>
      <c r="E8" s="10">
        <v>5.7299999999999997E-2</v>
      </c>
      <c r="F8" s="10">
        <v>5.5599999999999997E-2</v>
      </c>
      <c r="G8" s="10">
        <v>5.0900000000000001E-2</v>
      </c>
      <c r="H8" s="10">
        <v>5.0200000000000002E-2</v>
      </c>
      <c r="I8" s="10">
        <v>5.1400000000000001E-2</v>
      </c>
      <c r="J8" s="10">
        <v>5.2299999999999999E-2</v>
      </c>
      <c r="K8" s="10">
        <v>5.0500000000000003E-2</v>
      </c>
      <c r="L8" s="10">
        <v>5.28E-2</v>
      </c>
      <c r="M8" s="100">
        <v>5.28E-2</v>
      </c>
      <c r="N8" s="34">
        <f t="shared" ref="N8:N13" si="1">N7+1</f>
        <v>2024</v>
      </c>
      <c r="O8" s="43">
        <f>AVERAGE(B8:M8)</f>
        <v>5.156666666666667E-2</v>
      </c>
      <c r="P8" s="43">
        <f>AVERAGE(B6:M8)</f>
        <v>3.8749999999999993E-2</v>
      </c>
      <c r="Q8" s="43">
        <f>MIN(O8:P8)</f>
        <v>3.8749999999999993E-2</v>
      </c>
      <c r="R8" s="44">
        <v>0.35</v>
      </c>
      <c r="S8" s="43">
        <f>MIN(0.09,Q8)</f>
        <v>3.8749999999999993E-2</v>
      </c>
      <c r="T8" s="43">
        <f>MAX(0.09,Q8)</f>
        <v>0.09</v>
      </c>
      <c r="U8" s="45">
        <f>0.03+R8*(S8-0.03)+(R8/2)*(T8-0.09)</f>
        <v>3.3062499999999995E-2</v>
      </c>
      <c r="V8" s="45">
        <f>IF(MOD(ABS(U8),0.0025)=0.00125,SIGN(U8)*FLOOR(ABS(U8),0.0025),MROUND(U8,0.0025))</f>
        <v>3.2500000000000001E-2</v>
      </c>
      <c r="W8" s="37">
        <f>IF(ABS(V8-W7)&gt;=0.005,V8,W7)</f>
        <v>0.03</v>
      </c>
      <c r="X8" s="38" t="str">
        <f>IF(W8&lt;&gt;W7,"Yes","No")</f>
        <v>No</v>
      </c>
      <c r="Y8" s="39" t="str">
        <f t="shared" si="0"/>
        <v/>
      </c>
    </row>
    <row r="9" spans="1:25" x14ac:dyDescent="0.3">
      <c r="A9" s="20" t="s">
        <v>40</v>
      </c>
      <c r="B9" s="10">
        <v>5.2900000000000003E-2</v>
      </c>
      <c r="C9" s="10">
        <v>5.5800000000000002E-2</v>
      </c>
      <c r="D9" s="10">
        <v>5.7200000000000001E-2</v>
      </c>
      <c r="E9" s="10">
        <v>6.2E-2</v>
      </c>
      <c r="F9" s="10">
        <v>5.8799999999999998E-2</v>
      </c>
      <c r="G9" s="10">
        <v>5.2600000000000001E-2</v>
      </c>
      <c r="H9" s="10">
        <v>5.33E-2</v>
      </c>
      <c r="I9" s="10">
        <v>5.4399999999999997E-2</v>
      </c>
      <c r="J9" s="10">
        <v>5.4300000000000001E-2</v>
      </c>
      <c r="K9" s="10">
        <v>5.6800000000000003E-2</v>
      </c>
      <c r="L9" s="10">
        <v>5.6399999999999999E-2</v>
      </c>
      <c r="M9" s="17">
        <v>5.5100000000000003E-2</v>
      </c>
      <c r="N9" s="34">
        <f t="shared" si="1"/>
        <v>2025</v>
      </c>
      <c r="O9" s="43">
        <f t="shared" ref="O9:O13" si="2">AVERAGE(B9:M9)</f>
        <v>5.5799999999999995E-2</v>
      </c>
      <c r="P9" s="43">
        <f t="shared" ref="P9:P13" si="3">AVERAGE(B7:M9)</f>
        <v>4.7480555555555554E-2</v>
      </c>
      <c r="Q9" s="43">
        <f t="shared" ref="Q9:Q13" si="4">MIN(O9:P9)</f>
        <v>4.7480555555555554E-2</v>
      </c>
      <c r="R9" s="44">
        <v>0.35</v>
      </c>
      <c r="S9" s="43">
        <f t="shared" ref="S9:S13" si="5">MIN(0.09,Q9)</f>
        <v>4.7480555555555554E-2</v>
      </c>
      <c r="T9" s="43">
        <f t="shared" ref="T9:T13" si="6">MAX(0.09,Q9)</f>
        <v>0.09</v>
      </c>
      <c r="U9" s="45">
        <f t="shared" ref="U9:U13" si="7">0.03+R9*(S9-0.03)+(R9/2)*(T9-0.09)</f>
        <v>3.6118194444444446E-2</v>
      </c>
      <c r="V9" s="45">
        <f t="shared" ref="V9:V14" si="8">IF(MOD(ABS(U9),0.0025)=0.00125,SIGN(U9)*FLOOR(ABS(U9),0.0025),MROUND(U9,0.0025))</f>
        <v>3.5000000000000003E-2</v>
      </c>
      <c r="W9" s="37">
        <f t="shared" ref="W9:W13" si="9">IF(ABS(V9-W8)&gt;=0.005,V9,W8)</f>
        <v>3.5000000000000003E-2</v>
      </c>
      <c r="X9" s="38" t="str">
        <f t="shared" ref="X9:X14" si="10">IF(W9&lt;&gt;W8,"Yes","No")</f>
        <v>Yes</v>
      </c>
      <c r="Y9" s="39">
        <f t="shared" si="0"/>
        <v>2025</v>
      </c>
    </row>
    <row r="10" spans="1:25" x14ac:dyDescent="0.3">
      <c r="A10" s="20" t="s">
        <v>45</v>
      </c>
      <c r="B10" s="11">
        <v>5.5300000000000002E-2</v>
      </c>
      <c r="C10" s="11">
        <v>5.2900000000000003E-2</v>
      </c>
      <c r="D10" s="11">
        <v>5.0999999999999997E-2</v>
      </c>
      <c r="E10" s="11">
        <v>5.33E-2</v>
      </c>
      <c r="F10" s="11">
        <v>5.4899999999999997E-2</v>
      </c>
      <c r="G10" s="11">
        <v>5.5199999999999999E-2</v>
      </c>
      <c r="H10" s="11">
        <v>5.8000000000000003E-2</v>
      </c>
      <c r="I10" s="11">
        <v>5.6599999999999998E-2</v>
      </c>
      <c r="J10" s="11">
        <v>5.6500000000000002E-2</v>
      </c>
      <c r="K10" s="11">
        <v>5.8500000000000003E-2</v>
      </c>
      <c r="L10" s="11">
        <v>5.96E-2</v>
      </c>
      <c r="M10" s="17">
        <v>5.8500000000000003E-2</v>
      </c>
      <c r="N10" s="46">
        <f t="shared" si="1"/>
        <v>2026</v>
      </c>
      <c r="O10" s="47">
        <f t="shared" si="2"/>
        <v>5.5858333333333336E-2</v>
      </c>
      <c r="P10" s="47">
        <f t="shared" si="3"/>
        <v>5.4408333333333316E-2</v>
      </c>
      <c r="Q10" s="47">
        <f t="shared" si="4"/>
        <v>5.4408333333333316E-2</v>
      </c>
      <c r="R10" s="48">
        <v>0.35</v>
      </c>
      <c r="S10" s="47">
        <f t="shared" si="5"/>
        <v>5.4408333333333316E-2</v>
      </c>
      <c r="T10" s="47">
        <f t="shared" si="6"/>
        <v>0.09</v>
      </c>
      <c r="U10" s="49">
        <f t="shared" si="7"/>
        <v>3.8542916666666663E-2</v>
      </c>
      <c r="V10" s="49">
        <f t="shared" si="8"/>
        <v>3.7499999999999999E-2</v>
      </c>
      <c r="W10" s="50">
        <f t="shared" si="9"/>
        <v>3.5000000000000003E-2</v>
      </c>
      <c r="X10" s="51" t="str">
        <f t="shared" si="10"/>
        <v>No</v>
      </c>
      <c r="Y10" s="52" t="str">
        <f t="shared" si="0"/>
        <v/>
      </c>
    </row>
    <row r="11" spans="1:25" x14ac:dyDescent="0.3">
      <c r="A11" s="20" t="s">
        <v>41</v>
      </c>
      <c r="B11" s="66">
        <v>5.8500000000000003E-2</v>
      </c>
      <c r="C11" s="66">
        <v>5.8500000000000003E-2</v>
      </c>
      <c r="D11" s="66">
        <v>5.8500000000000003E-2</v>
      </c>
      <c r="E11" s="66">
        <v>5.8500000000000003E-2</v>
      </c>
      <c r="F11" s="66">
        <v>5.8500000000000003E-2</v>
      </c>
      <c r="G11" s="66">
        <v>5.8500000000000003E-2</v>
      </c>
      <c r="H11" s="66">
        <v>5.8500000000000003E-2</v>
      </c>
      <c r="I11" s="66">
        <v>5.8500000000000003E-2</v>
      </c>
      <c r="J11" s="66">
        <v>5.8500000000000003E-2</v>
      </c>
      <c r="K11" s="66">
        <v>5.8500000000000003E-2</v>
      </c>
      <c r="L11" s="66">
        <v>5.8500000000000003E-2</v>
      </c>
      <c r="M11" s="67">
        <v>5.8500000000000003E-2</v>
      </c>
      <c r="N11" s="53">
        <f t="shared" si="1"/>
        <v>2027</v>
      </c>
      <c r="O11" s="54">
        <f t="shared" si="2"/>
        <v>5.8500000000000003E-2</v>
      </c>
      <c r="P11" s="54">
        <f t="shared" si="3"/>
        <v>5.6719444444444447E-2</v>
      </c>
      <c r="Q11" s="54">
        <f t="shared" si="4"/>
        <v>5.6719444444444447E-2</v>
      </c>
      <c r="R11" s="55">
        <v>0.35</v>
      </c>
      <c r="S11" s="54">
        <f t="shared" si="5"/>
        <v>5.6719444444444447E-2</v>
      </c>
      <c r="T11" s="54">
        <f t="shared" si="6"/>
        <v>0.09</v>
      </c>
      <c r="U11" s="56">
        <f t="shared" si="7"/>
        <v>3.9351805555555557E-2</v>
      </c>
      <c r="V11" s="56">
        <f t="shared" si="8"/>
        <v>0.04</v>
      </c>
      <c r="W11" s="57">
        <f t="shared" si="9"/>
        <v>0.04</v>
      </c>
      <c r="X11" s="58" t="str">
        <f t="shared" si="10"/>
        <v>Yes</v>
      </c>
      <c r="Y11" s="52">
        <f t="shared" si="0"/>
        <v>2027</v>
      </c>
    </row>
    <row r="12" spans="1:25" x14ac:dyDescent="0.3">
      <c r="A12" s="20" t="s">
        <v>46</v>
      </c>
      <c r="B12" s="66">
        <v>5.8500000000000003E-2</v>
      </c>
      <c r="C12" s="66">
        <v>5.8500000000000003E-2</v>
      </c>
      <c r="D12" s="66">
        <v>5.8500000000000003E-2</v>
      </c>
      <c r="E12" s="66">
        <v>5.8500000000000003E-2</v>
      </c>
      <c r="F12" s="66">
        <v>5.8500000000000003E-2</v>
      </c>
      <c r="G12" s="66">
        <v>5.8500000000000003E-2</v>
      </c>
      <c r="H12" s="66">
        <v>5.8500000000000003E-2</v>
      </c>
      <c r="I12" s="66">
        <v>5.8500000000000003E-2</v>
      </c>
      <c r="J12" s="66">
        <v>5.8500000000000003E-2</v>
      </c>
      <c r="K12" s="66">
        <v>5.8500000000000003E-2</v>
      </c>
      <c r="L12" s="66">
        <v>5.8500000000000003E-2</v>
      </c>
      <c r="M12" s="67">
        <v>5.8500000000000003E-2</v>
      </c>
      <c r="N12" s="53">
        <f t="shared" si="1"/>
        <v>2028</v>
      </c>
      <c r="O12" s="54">
        <f t="shared" si="2"/>
        <v>5.8500000000000003E-2</v>
      </c>
      <c r="P12" s="54">
        <f t="shared" si="3"/>
        <v>5.7619444444444445E-2</v>
      </c>
      <c r="Q12" s="54">
        <f t="shared" si="4"/>
        <v>5.7619444444444445E-2</v>
      </c>
      <c r="R12" s="55">
        <v>0.35</v>
      </c>
      <c r="S12" s="54">
        <f t="shared" si="5"/>
        <v>5.7619444444444445E-2</v>
      </c>
      <c r="T12" s="54">
        <f t="shared" si="6"/>
        <v>0.09</v>
      </c>
      <c r="U12" s="56">
        <f t="shared" si="7"/>
        <v>3.9666805555555552E-2</v>
      </c>
      <c r="V12" s="56">
        <f t="shared" si="8"/>
        <v>0.04</v>
      </c>
      <c r="W12" s="57">
        <f t="shared" si="9"/>
        <v>0.04</v>
      </c>
      <c r="X12" s="58" t="str">
        <f t="shared" si="10"/>
        <v>No</v>
      </c>
      <c r="Y12" s="52" t="str">
        <f t="shared" si="0"/>
        <v/>
      </c>
    </row>
    <row r="13" spans="1:25" x14ac:dyDescent="0.3">
      <c r="A13" s="20" t="s">
        <v>42</v>
      </c>
      <c r="B13" s="66">
        <v>5.8500000000000003E-2</v>
      </c>
      <c r="C13" s="66">
        <v>5.8500000000000003E-2</v>
      </c>
      <c r="D13" s="66">
        <v>5.8500000000000003E-2</v>
      </c>
      <c r="E13" s="66">
        <v>5.8500000000000003E-2</v>
      </c>
      <c r="F13" s="66">
        <v>5.8500000000000003E-2</v>
      </c>
      <c r="G13" s="66">
        <v>5.8500000000000003E-2</v>
      </c>
      <c r="H13" s="66">
        <v>5.8500000000000003E-2</v>
      </c>
      <c r="I13" s="66">
        <v>5.8500000000000003E-2</v>
      </c>
      <c r="J13" s="66">
        <v>5.8500000000000003E-2</v>
      </c>
      <c r="K13" s="66">
        <v>5.8500000000000003E-2</v>
      </c>
      <c r="L13" s="66">
        <v>5.8500000000000003E-2</v>
      </c>
      <c r="M13" s="67">
        <v>5.8500000000000003E-2</v>
      </c>
      <c r="N13" s="53">
        <f t="shared" si="1"/>
        <v>2029</v>
      </c>
      <c r="O13" s="54">
        <f t="shared" si="2"/>
        <v>5.8500000000000003E-2</v>
      </c>
      <c r="P13" s="54">
        <f t="shared" si="3"/>
        <v>5.850000000000001E-2</v>
      </c>
      <c r="Q13" s="54">
        <f t="shared" si="4"/>
        <v>5.8500000000000003E-2</v>
      </c>
      <c r="R13" s="55">
        <v>0.35</v>
      </c>
      <c r="S13" s="54">
        <f t="shared" si="5"/>
        <v>5.8500000000000003E-2</v>
      </c>
      <c r="T13" s="54">
        <f t="shared" si="6"/>
        <v>0.09</v>
      </c>
      <c r="U13" s="56">
        <f t="shared" si="7"/>
        <v>3.9974999999999997E-2</v>
      </c>
      <c r="V13" s="56">
        <f t="shared" si="8"/>
        <v>0.04</v>
      </c>
      <c r="W13" s="57">
        <f t="shared" si="9"/>
        <v>0.04</v>
      </c>
      <c r="X13" s="58" t="str">
        <f t="shared" si="10"/>
        <v>No</v>
      </c>
      <c r="Y13" s="52" t="str">
        <f t="shared" si="0"/>
        <v/>
      </c>
    </row>
    <row r="14" spans="1:25" ht="15" thickBot="1" x14ac:dyDescent="0.35">
      <c r="A14" s="21" t="s">
        <v>43</v>
      </c>
      <c r="B14" s="68">
        <v>5.8500000000000003E-2</v>
      </c>
      <c r="C14" s="68">
        <v>5.8500000000000003E-2</v>
      </c>
      <c r="D14" s="68">
        <v>5.8500000000000003E-2</v>
      </c>
      <c r="E14" s="68">
        <v>5.8500000000000003E-2</v>
      </c>
      <c r="F14" s="68">
        <v>5.8500000000000003E-2</v>
      </c>
      <c r="G14" s="68">
        <v>5.8500000000000003E-2</v>
      </c>
      <c r="H14" s="68">
        <v>5.8500000000000003E-2</v>
      </c>
      <c r="I14" s="68">
        <v>5.8500000000000003E-2</v>
      </c>
      <c r="J14" s="68">
        <v>5.8500000000000003E-2</v>
      </c>
      <c r="K14" s="68">
        <v>5.8500000000000003E-2</v>
      </c>
      <c r="L14" s="68">
        <v>5.8500000000000003E-2</v>
      </c>
      <c r="M14" s="69">
        <v>5.8500000000000003E-2</v>
      </c>
      <c r="N14" s="59">
        <f t="shared" ref="N14" si="11">N13+1</f>
        <v>2030</v>
      </c>
      <c r="O14" s="60">
        <f t="shared" ref="O14" si="12">AVERAGE(B14:M14)</f>
        <v>5.8500000000000003E-2</v>
      </c>
      <c r="P14" s="60">
        <f t="shared" ref="P14" si="13">AVERAGE(B12:M14)</f>
        <v>5.850000000000001E-2</v>
      </c>
      <c r="Q14" s="60">
        <f t="shared" ref="Q14" si="14">MIN(O14:P14)</f>
        <v>5.8500000000000003E-2</v>
      </c>
      <c r="R14" s="61">
        <v>0.35</v>
      </c>
      <c r="S14" s="60">
        <f t="shared" ref="S14" si="15">MIN(0.09,Q14)</f>
        <v>5.8500000000000003E-2</v>
      </c>
      <c r="T14" s="60">
        <f t="shared" ref="T14" si="16">MAX(0.09,Q14)</f>
        <v>0.09</v>
      </c>
      <c r="U14" s="62">
        <f t="shared" ref="U14" si="17">0.03+R14*(S14-0.03)+(R14/2)*(T14-0.09)</f>
        <v>3.9974999999999997E-2</v>
      </c>
      <c r="V14" s="62">
        <f t="shared" si="8"/>
        <v>0.04</v>
      </c>
      <c r="W14" s="63">
        <f t="shared" ref="W14" si="18">IF(ABS(V14-W13)&gt;=0.005,V14,W13)</f>
        <v>0.04</v>
      </c>
      <c r="X14" s="64" t="str">
        <f t="shared" si="10"/>
        <v>No</v>
      </c>
      <c r="Y14" s="65" t="str">
        <f t="shared" si="0"/>
        <v/>
      </c>
    </row>
    <row r="15" spans="1:25" x14ac:dyDescent="0.3">
      <c r="N15" s="27" t="s">
        <v>62</v>
      </c>
      <c r="R15" s="1"/>
    </row>
    <row r="16" spans="1:25" x14ac:dyDescent="0.3">
      <c r="B16" s="33"/>
      <c r="N16" s="27" t="s">
        <v>61</v>
      </c>
      <c r="R16" s="1"/>
    </row>
    <row r="17" spans="2:21" x14ac:dyDescent="0.3">
      <c r="B17" s="33"/>
      <c r="N17" s="6"/>
      <c r="R17" s="1"/>
    </row>
    <row r="18" spans="2:21" x14ac:dyDescent="0.3">
      <c r="B18" s="33"/>
      <c r="N18" s="6"/>
      <c r="R18" s="1"/>
    </row>
    <row r="19" spans="2:21" x14ac:dyDescent="0.3">
      <c r="B19" s="33"/>
      <c r="G19" s="28"/>
      <c r="N19" s="6"/>
      <c r="R19" s="1"/>
    </row>
    <row r="20" spans="2:21" x14ac:dyDescent="0.3">
      <c r="B20" s="33"/>
      <c r="G20" s="29"/>
      <c r="N20" s="6"/>
      <c r="R20" s="1"/>
      <c r="T20" s="32"/>
      <c r="U20" s="32"/>
    </row>
    <row r="21" spans="2:21" x14ac:dyDescent="0.3">
      <c r="B21" s="33"/>
      <c r="G21" s="29"/>
      <c r="N21" s="6"/>
      <c r="Q21" s="31"/>
      <c r="R21" s="1"/>
    </row>
    <row r="22" spans="2:21" x14ac:dyDescent="0.3">
      <c r="B22" s="33"/>
      <c r="G22" s="29"/>
      <c r="N22" s="6"/>
      <c r="R22" s="1"/>
    </row>
    <row r="23" spans="2:21" x14ac:dyDescent="0.3">
      <c r="B23" s="33"/>
      <c r="G23" s="29"/>
      <c r="N23" s="6"/>
      <c r="R23" s="1"/>
    </row>
    <row r="24" spans="2:21" x14ac:dyDescent="0.3">
      <c r="B24" s="33"/>
      <c r="G24" s="29"/>
      <c r="N24" s="6"/>
      <c r="R24" s="1"/>
    </row>
    <row r="25" spans="2:21" x14ac:dyDescent="0.3">
      <c r="B25" s="33"/>
      <c r="G25" s="30"/>
      <c r="N25" s="6"/>
      <c r="R25" s="1"/>
    </row>
    <row r="26" spans="2:21" x14ac:dyDescent="0.3">
      <c r="B26" s="33"/>
      <c r="G26" s="30"/>
      <c r="N26" s="6"/>
      <c r="R26" s="1"/>
    </row>
    <row r="27" spans="2:21" x14ac:dyDescent="0.3">
      <c r="B27" s="33"/>
      <c r="N27" s="6"/>
      <c r="R27" s="1"/>
    </row>
    <row r="28" spans="2:21" x14ac:dyDescent="0.3">
      <c r="N28" s="6"/>
      <c r="R28" s="1"/>
    </row>
    <row r="29" spans="2:21" x14ac:dyDescent="0.3">
      <c r="N29" s="6"/>
      <c r="R29" s="1"/>
    </row>
    <row r="30" spans="2:21" x14ac:dyDescent="0.3">
      <c r="N30" s="6"/>
      <c r="R30" s="1"/>
    </row>
    <row r="31" spans="2:21" x14ac:dyDescent="0.3">
      <c r="N31" s="6"/>
      <c r="R31" s="1"/>
    </row>
    <row r="32" spans="2:21" x14ac:dyDescent="0.3">
      <c r="N32" s="6"/>
      <c r="R32" s="1"/>
    </row>
    <row r="33" spans="14:18" x14ac:dyDescent="0.3">
      <c r="N33" s="6"/>
      <c r="R33" s="1"/>
    </row>
    <row r="34" spans="14:18" x14ac:dyDescent="0.3">
      <c r="R34" s="1"/>
    </row>
    <row r="35" spans="14:18" x14ac:dyDescent="0.3">
      <c r="R35" s="1"/>
    </row>
    <row r="36" spans="14:18" x14ac:dyDescent="0.3">
      <c r="R36" s="1"/>
    </row>
    <row r="37" spans="14:18" x14ac:dyDescent="0.3">
      <c r="R37" s="1"/>
    </row>
    <row r="38" spans="14:18" x14ac:dyDescent="0.3">
      <c r="R38" s="1"/>
    </row>
    <row r="39" spans="14:18" x14ac:dyDescent="0.3">
      <c r="R39" s="1"/>
    </row>
    <row r="40" spans="14:18" x14ac:dyDescent="0.3">
      <c r="R40" s="1"/>
    </row>
    <row r="41" spans="14:18" x14ac:dyDescent="0.3">
      <c r="R41" s="1"/>
    </row>
    <row r="42" spans="14:18" x14ac:dyDescent="0.3">
      <c r="R42" s="1"/>
    </row>
    <row r="43" spans="14:18" x14ac:dyDescent="0.3">
      <c r="R43" s="1"/>
    </row>
    <row r="44" spans="14:18" x14ac:dyDescent="0.3">
      <c r="R44" s="1"/>
    </row>
    <row r="45" spans="14:18" x14ac:dyDescent="0.3">
      <c r="R45" s="1"/>
    </row>
    <row r="46" spans="14:18" x14ac:dyDescent="0.3">
      <c r="R46" s="1"/>
    </row>
    <row r="47" spans="14:18" x14ac:dyDescent="0.3">
      <c r="R47" s="1"/>
    </row>
    <row r="48" spans="14:18" x14ac:dyDescent="0.3">
      <c r="R48" s="1"/>
    </row>
    <row r="49" spans="18:18" x14ac:dyDescent="0.3">
      <c r="R49" s="1"/>
    </row>
    <row r="50" spans="18:18" x14ac:dyDescent="0.3">
      <c r="R50" s="1"/>
    </row>
    <row r="51" spans="18:18" x14ac:dyDescent="0.3">
      <c r="R51" s="1"/>
    </row>
    <row r="52" spans="18:18" x14ac:dyDescent="0.3">
      <c r="R52" s="1"/>
    </row>
    <row r="53" spans="18:18" x14ac:dyDescent="0.3">
      <c r="R53" s="1"/>
    </row>
    <row r="54" spans="18:18" x14ac:dyDescent="0.3">
      <c r="R54" s="1"/>
    </row>
    <row r="55" spans="18:18" x14ac:dyDescent="0.3">
      <c r="R55" s="1"/>
    </row>
    <row r="56" spans="18:18" x14ac:dyDescent="0.3">
      <c r="R56" s="1"/>
    </row>
    <row r="57" spans="18:18" x14ac:dyDescent="0.3">
      <c r="R57" s="1"/>
    </row>
    <row r="58" spans="18:18" x14ac:dyDescent="0.3">
      <c r="R58" s="1"/>
    </row>
    <row r="59" spans="18:18" x14ac:dyDescent="0.3">
      <c r="R59" s="1"/>
    </row>
    <row r="60" spans="18:18" x14ac:dyDescent="0.3">
      <c r="R60" s="1"/>
    </row>
    <row r="61" spans="18:18" x14ac:dyDescent="0.3">
      <c r="R61" s="1"/>
    </row>
    <row r="62" spans="18:18" x14ac:dyDescent="0.3">
      <c r="R62" s="1"/>
    </row>
    <row r="63" spans="18:18" x14ac:dyDescent="0.3">
      <c r="R63" s="1"/>
    </row>
    <row r="64" spans="18:18" x14ac:dyDescent="0.3">
      <c r="R64" s="1"/>
    </row>
    <row r="65" spans="18:18" x14ac:dyDescent="0.3">
      <c r="R65" s="1"/>
    </row>
    <row r="66" spans="18:18" x14ac:dyDescent="0.3">
      <c r="R66" s="1"/>
    </row>
    <row r="67" spans="18:18" x14ac:dyDescent="0.3">
      <c r="R67" s="1"/>
    </row>
    <row r="68" spans="18:18" x14ac:dyDescent="0.3">
      <c r="R68" s="1"/>
    </row>
    <row r="69" spans="18:18" x14ac:dyDescent="0.3">
      <c r="R69" s="1"/>
    </row>
    <row r="70" spans="18:18" x14ac:dyDescent="0.3">
      <c r="R70" s="1"/>
    </row>
    <row r="71" spans="18:18" x14ac:dyDescent="0.3">
      <c r="R71" s="1"/>
    </row>
    <row r="72" spans="18:18" x14ac:dyDescent="0.3">
      <c r="R72" s="1"/>
    </row>
    <row r="73" spans="18:18" x14ac:dyDescent="0.3">
      <c r="R73" s="1"/>
    </row>
    <row r="74" spans="18:18" x14ac:dyDescent="0.3">
      <c r="R74" s="1"/>
    </row>
    <row r="75" spans="18:18" x14ac:dyDescent="0.3">
      <c r="R75" s="1"/>
    </row>
    <row r="76" spans="18:18" x14ac:dyDescent="0.3">
      <c r="R76" s="1"/>
    </row>
    <row r="77" spans="18:18" x14ac:dyDescent="0.3">
      <c r="R77" s="1"/>
    </row>
    <row r="78" spans="18:18" x14ac:dyDescent="0.3">
      <c r="R78" s="1"/>
    </row>
  </sheetData>
  <sheetProtection algorithmName="SHA-512" hashValue="XpsKuhszRtvOytVRnsDXouVwzKRx6eVHgyIF83TQ0QJI2sW1qcpSxGyQc1efNA90g1haziULgnz8m/0E1dZxew==" saltValue="bCOGolz478HeETYgup7B9w==" spinCount="100000" sheet="1" objects="1" scenarios="1" selectLockedCells="1"/>
  <mergeCells count="4">
    <mergeCell ref="A1:Y1"/>
    <mergeCell ref="N2:Y2"/>
    <mergeCell ref="N3:Y3"/>
    <mergeCell ref="A2:M3"/>
  </mergeCells>
  <pageMargins left="0.7" right="0.7" top="0.75" bottom="0.75" header="0.3" footer="0.3"/>
  <pageSetup scale="50" orientation="landscape" r:id="rId1"/>
  <headerFooter>
    <oddFooter>&amp;C&amp;1#&amp;"Calibri"&amp;8&amp;K000000INTERNAL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B097-7D13-4FB3-8BFA-068F550EAC13}">
  <dimension ref="A1:U20"/>
  <sheetViews>
    <sheetView zoomScaleNormal="100" workbookViewId="0">
      <pane xSplit="1" ySplit="3" topLeftCell="B9" activePane="bottomRight" state="frozen"/>
      <selection pane="topRight" activeCell="C1" sqref="C1"/>
      <selection pane="bottomLeft" activeCell="A8" sqref="A8"/>
      <selection pane="bottomRight" activeCell="I17" sqref="I17"/>
    </sheetView>
  </sheetViews>
  <sheetFormatPr defaultRowHeight="14.4" x14ac:dyDescent="0.3"/>
  <cols>
    <col min="1" max="1" width="10" customWidth="1"/>
    <col min="2" max="13" width="8.5546875" customWidth="1"/>
    <col min="14" max="14" width="9.33203125" customWidth="1"/>
    <col min="15" max="15" width="9.5546875" customWidth="1"/>
    <col min="16" max="16" width="9.44140625" hidden="1" customWidth="1"/>
    <col min="17" max="17" width="11.5546875" customWidth="1"/>
    <col min="18" max="18" width="11.109375" customWidth="1"/>
    <col min="19" max="19" width="11.33203125" customWidth="1"/>
  </cols>
  <sheetData>
    <row r="1" spans="1:21" ht="16.8" thickBot="1" x14ac:dyDescent="0.35">
      <c r="A1" s="124" t="s">
        <v>63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</row>
    <row r="2" spans="1:21" ht="36" customHeight="1" thickBot="1" x14ac:dyDescent="0.45">
      <c r="A2" s="12"/>
      <c r="B2" s="119" t="s">
        <v>65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1"/>
      <c r="N2" s="119" t="s">
        <v>52</v>
      </c>
      <c r="O2" s="122"/>
      <c r="P2" s="122"/>
      <c r="Q2" s="122"/>
      <c r="R2" s="122"/>
      <c r="S2" s="122"/>
      <c r="T2" s="122"/>
      <c r="U2" s="123"/>
    </row>
    <row r="3" spans="1:21" ht="59.4" customHeight="1" thickBot="1" x14ac:dyDescent="0.35">
      <c r="A3" s="7" t="s">
        <v>24</v>
      </c>
      <c r="B3" s="5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13" t="s">
        <v>18</v>
      </c>
      <c r="N3" s="72" t="s">
        <v>48</v>
      </c>
      <c r="O3" s="73" t="s">
        <v>23</v>
      </c>
      <c r="P3" s="73" t="s">
        <v>22</v>
      </c>
      <c r="Q3" s="73" t="s">
        <v>57</v>
      </c>
      <c r="R3" s="73" t="s">
        <v>51</v>
      </c>
      <c r="S3" s="73" t="s">
        <v>53</v>
      </c>
      <c r="T3" s="73" t="s">
        <v>49</v>
      </c>
      <c r="U3" s="74" t="s">
        <v>50</v>
      </c>
    </row>
    <row r="4" spans="1:21" ht="14.4" hidden="1" customHeight="1" x14ac:dyDescent="0.3">
      <c r="A4" s="8">
        <v>2016</v>
      </c>
      <c r="B4" s="14">
        <v>1.8100000000000002E-2</v>
      </c>
      <c r="C4" s="9">
        <v>1.8200000000000001E-2</v>
      </c>
      <c r="D4" s="9">
        <v>1.4800000000000001E-2</v>
      </c>
      <c r="E4" s="9">
        <v>1.4499999999999999E-2</v>
      </c>
      <c r="F4" s="9">
        <v>1.43E-2</v>
      </c>
      <c r="G4" s="9">
        <v>1.41E-2</v>
      </c>
      <c r="H4" s="9">
        <v>1.43E-2</v>
      </c>
      <c r="I4" s="9">
        <v>1.18E-2</v>
      </c>
      <c r="J4" s="9">
        <v>1.2199999999999999E-2</v>
      </c>
      <c r="K4" s="9">
        <v>1.29E-2</v>
      </c>
      <c r="L4" s="9">
        <v>1.3300000000000001E-2</v>
      </c>
      <c r="M4" s="15">
        <v>1.47E-2</v>
      </c>
      <c r="N4" s="75">
        <f>0.02</f>
        <v>0.02</v>
      </c>
      <c r="O4" s="76">
        <v>1.82</v>
      </c>
      <c r="P4" s="77">
        <v>1.45</v>
      </c>
      <c r="Q4" s="77">
        <v>1.43</v>
      </c>
      <c r="R4" s="77">
        <v>1.48</v>
      </c>
      <c r="S4" s="78">
        <v>1.41</v>
      </c>
      <c r="T4" s="78">
        <v>1.43</v>
      </c>
      <c r="U4" s="79">
        <v>1.18</v>
      </c>
    </row>
    <row r="5" spans="1:21" ht="14.4" hidden="1" customHeight="1" x14ac:dyDescent="0.3">
      <c r="A5" s="8">
        <v>2017</v>
      </c>
      <c r="B5" s="14">
        <v>1.9699999999999999E-2</v>
      </c>
      <c r="C5" s="9">
        <v>2.1000000000000001E-2</v>
      </c>
      <c r="D5" s="9">
        <v>2.0499999999999997E-2</v>
      </c>
      <c r="E5" s="9">
        <v>2.12E-2</v>
      </c>
      <c r="F5" s="9">
        <v>2.0400000000000001E-2</v>
      </c>
      <c r="G5" s="9">
        <v>1.9599999999999999E-2</v>
      </c>
      <c r="H5" s="9">
        <v>1.89E-2</v>
      </c>
      <c r="I5" s="9">
        <v>1.95E-2</v>
      </c>
      <c r="J5" s="9">
        <v>1.9400000000000001E-2</v>
      </c>
      <c r="K5" s="9">
        <v>1.8500000000000003E-2</v>
      </c>
      <c r="L5" s="9">
        <v>0.02</v>
      </c>
      <c r="M5" s="15">
        <v>2.1099999999999997E-2</v>
      </c>
      <c r="N5" s="75">
        <f t="shared" ref="N5:N7" si="0">0.02</f>
        <v>0.02</v>
      </c>
      <c r="O5" s="76">
        <v>2.1</v>
      </c>
      <c r="P5" s="77">
        <v>2.12</v>
      </c>
      <c r="Q5" s="77">
        <v>2.04</v>
      </c>
      <c r="R5" s="77">
        <v>2.0499999999999998</v>
      </c>
      <c r="S5" s="78">
        <v>1.96</v>
      </c>
      <c r="T5" s="78">
        <v>1.89</v>
      </c>
      <c r="U5" s="79">
        <v>1.95</v>
      </c>
    </row>
    <row r="6" spans="1:21" ht="14.4" hidden="1" customHeight="1" x14ac:dyDescent="0.3">
      <c r="A6" s="8">
        <v>2018</v>
      </c>
      <c r="B6" s="14">
        <v>2.18E-2</v>
      </c>
      <c r="C6" s="9">
        <v>2.3099999999999999E-2</v>
      </c>
      <c r="D6" s="9">
        <v>2.5699999999999997E-2</v>
      </c>
      <c r="E6" s="9">
        <v>2.7200000000000002E-2</v>
      </c>
      <c r="F6" s="9">
        <v>2.69E-2</v>
      </c>
      <c r="G6" s="9">
        <v>2.86E-2</v>
      </c>
      <c r="H6" s="9">
        <v>2.87E-2</v>
      </c>
      <c r="I6" s="9">
        <v>2.7999999999999997E-2</v>
      </c>
      <c r="J6" s="9">
        <v>2.86E-2</v>
      </c>
      <c r="K6" s="9">
        <v>2.8300000000000002E-2</v>
      </c>
      <c r="L6" s="9">
        <v>3.04E-2</v>
      </c>
      <c r="M6" s="15">
        <v>3.0699999999999998E-2</v>
      </c>
      <c r="N6" s="75">
        <f t="shared" si="0"/>
        <v>0.02</v>
      </c>
      <c r="O6" s="76">
        <f t="shared" ref="O6:O17" si="1">A6</f>
        <v>2018</v>
      </c>
      <c r="P6" s="77" t="s">
        <v>21</v>
      </c>
      <c r="Q6" s="77" t="s">
        <v>21</v>
      </c>
      <c r="R6" s="77" t="s">
        <v>21</v>
      </c>
      <c r="S6" s="78" t="s">
        <v>21</v>
      </c>
      <c r="T6" s="78" t="s">
        <v>21</v>
      </c>
      <c r="U6" s="79" t="s">
        <v>21</v>
      </c>
    </row>
    <row r="7" spans="1:21" hidden="1" x14ac:dyDescent="0.3">
      <c r="A7" s="2">
        <v>2019</v>
      </c>
      <c r="B7" s="14">
        <v>2.8900000000000002E-2</v>
      </c>
      <c r="C7" s="9">
        <v>2.63E-2</v>
      </c>
      <c r="D7" s="9">
        <v>2.5899999999999999E-2</v>
      </c>
      <c r="E7" s="9">
        <v>2.5499999999999998E-2</v>
      </c>
      <c r="F7" s="9">
        <v>2.3700000000000002E-2</v>
      </c>
      <c r="G7" s="9">
        <v>2.3799999999999998E-2</v>
      </c>
      <c r="H7" s="9">
        <v>2.0799999999999999E-2</v>
      </c>
      <c r="I7" s="9">
        <v>1.8700000000000001E-2</v>
      </c>
      <c r="J7" s="9">
        <v>1.78E-2</v>
      </c>
      <c r="K7" s="9">
        <v>1.5100000000000001E-2</v>
      </c>
      <c r="L7" s="9">
        <v>1.5900000000000001E-2</v>
      </c>
      <c r="M7" s="15">
        <v>1.6899999999999998E-2</v>
      </c>
      <c r="N7" s="75">
        <f t="shared" si="0"/>
        <v>0.02</v>
      </c>
      <c r="O7" s="76">
        <f t="shared" si="1"/>
        <v>2019</v>
      </c>
      <c r="P7" s="77" t="s">
        <v>21</v>
      </c>
      <c r="Q7" s="77" t="s">
        <v>21</v>
      </c>
      <c r="R7" s="77" t="s">
        <v>21</v>
      </c>
      <c r="S7" s="78" t="s">
        <v>21</v>
      </c>
      <c r="T7" s="78" t="s">
        <v>21</v>
      </c>
      <c r="U7" s="79" t="s">
        <v>21</v>
      </c>
    </row>
    <row r="8" spans="1:21" hidden="1" x14ac:dyDescent="0.3">
      <c r="A8" s="2">
        <f>A7+1</f>
        <v>2020</v>
      </c>
      <c r="B8" s="16">
        <v>1.6899999999999998E-2</v>
      </c>
      <c r="C8" s="10">
        <v>1.7500000000000002E-2</v>
      </c>
      <c r="D8" s="10">
        <v>1.5300000000000001E-2</v>
      </c>
      <c r="E8" s="10">
        <v>9.8999999999999991E-3</v>
      </c>
      <c r="F8" s="10">
        <v>5.7999999999999996E-3</v>
      </c>
      <c r="G8" s="10">
        <v>4.3E-3</v>
      </c>
      <c r="H8" s="10">
        <v>4.5000000000000005E-3</v>
      </c>
      <c r="I8" s="10">
        <v>4.0999999999999995E-3</v>
      </c>
      <c r="J8" s="11">
        <v>3.4999999999999996E-3</v>
      </c>
      <c r="K8" s="11">
        <v>3.8E-3</v>
      </c>
      <c r="L8" s="11">
        <v>3.9000000000000003E-3</v>
      </c>
      <c r="M8" s="17">
        <v>4.7999999999999996E-3</v>
      </c>
      <c r="N8" s="75">
        <f>ROUND(AVERAGE(B4:M8),2)</f>
        <v>0.02</v>
      </c>
      <c r="O8" s="76">
        <f t="shared" si="1"/>
        <v>2020</v>
      </c>
      <c r="P8" s="77" t="s">
        <v>21</v>
      </c>
      <c r="Q8" s="77" t="s">
        <v>21</v>
      </c>
      <c r="R8" s="77" t="s">
        <v>21</v>
      </c>
      <c r="S8" s="78" t="s">
        <v>21</v>
      </c>
      <c r="T8" s="78" t="s">
        <v>21</v>
      </c>
      <c r="U8" s="79" t="s">
        <v>21</v>
      </c>
    </row>
    <row r="9" spans="1:21" x14ac:dyDescent="0.3">
      <c r="A9" s="2">
        <f>A8+1</f>
        <v>2021</v>
      </c>
      <c r="B9" s="95">
        <v>5.1999999999999998E-3</v>
      </c>
      <c r="C9" s="11">
        <v>5.6000000000000008E-3</v>
      </c>
      <c r="D9" s="11">
        <v>6.1999999999999998E-3</v>
      </c>
      <c r="E9" s="11">
        <v>8.8999999999999999E-3</v>
      </c>
      <c r="F9" s="11">
        <v>1.0700000000000001E-2</v>
      </c>
      <c r="G9" s="11">
        <v>1.0200000000000001E-2</v>
      </c>
      <c r="H9" s="11">
        <v>0.01</v>
      </c>
      <c r="I9" s="11">
        <v>0.01</v>
      </c>
      <c r="J9" s="11">
        <v>8.6E-3</v>
      </c>
      <c r="K9" s="11">
        <v>9.1000000000000004E-3</v>
      </c>
      <c r="L9" s="11">
        <v>1.0800000000000001E-2</v>
      </c>
      <c r="M9" s="17">
        <v>1.26E-2</v>
      </c>
      <c r="N9" s="75">
        <f t="shared" ref="N9:N17" si="2">ROUND(AVERAGE(B5:M9),2)</f>
        <v>0.02</v>
      </c>
      <c r="O9" s="80">
        <f t="shared" si="1"/>
        <v>2021</v>
      </c>
      <c r="P9" s="45">
        <v>0.03</v>
      </c>
      <c r="Q9" s="81" t="s">
        <v>20</v>
      </c>
      <c r="R9" s="82">
        <v>0.02</v>
      </c>
      <c r="S9" s="83">
        <v>2018</v>
      </c>
      <c r="T9" s="82">
        <v>3.5000000000000003E-2</v>
      </c>
      <c r="U9" s="84">
        <v>2020</v>
      </c>
    </row>
    <row r="10" spans="1:21" x14ac:dyDescent="0.3">
      <c r="A10" s="2">
        <f>A9+1</f>
        <v>2022</v>
      </c>
      <c r="B10" s="95">
        <v>1.3000000000000001E-2</v>
      </c>
      <c r="C10" s="11">
        <v>1.3999999999999999E-2</v>
      </c>
      <c r="D10" s="11">
        <v>1.7399999999999999E-2</v>
      </c>
      <c r="E10" s="11">
        <v>1.8700000000000001E-2</v>
      </c>
      <c r="F10" s="11">
        <v>2.5099999999999997E-2</v>
      </c>
      <c r="G10" s="11">
        <v>2.9300000000000003E-2</v>
      </c>
      <c r="H10" s="11">
        <v>2.9900000000000003E-2</v>
      </c>
      <c r="I10" s="11">
        <v>3.15E-2</v>
      </c>
      <c r="J10" s="11">
        <v>2.9300000000000003E-2</v>
      </c>
      <c r="K10" s="11">
        <v>3.2799999999999996E-2</v>
      </c>
      <c r="L10" s="11">
        <v>3.9699999999999999E-2</v>
      </c>
      <c r="M10" s="17">
        <v>4.2699999999999995E-2</v>
      </c>
      <c r="N10" s="75">
        <f t="shared" si="2"/>
        <v>0.02</v>
      </c>
      <c r="O10" s="80">
        <f t="shared" si="1"/>
        <v>2022</v>
      </c>
      <c r="P10" s="45"/>
      <c r="Q10" s="45" t="str">
        <f>'Calculations Val Rate'!X5</f>
        <v>Yes</v>
      </c>
      <c r="R10" s="82">
        <f t="shared" ref="R10:R17" si="3">IF(Q10="yes",N7,R9)</f>
        <v>0.02</v>
      </c>
      <c r="S10" s="80">
        <f t="shared" ref="S10:S17" si="4">IF(Q10="Yes",O10-3,S9)</f>
        <v>2019</v>
      </c>
      <c r="T10" s="82">
        <f>IF(Q10="yes",'Calculations Val Rate'!W5,T9)</f>
        <v>0.03</v>
      </c>
      <c r="U10" s="85">
        <f>IF(Q10="yes",'Calculations Val Rate'!N5,'Calculations AFIR'!U9)</f>
        <v>2021</v>
      </c>
    </row>
    <row r="11" spans="1:21" x14ac:dyDescent="0.3">
      <c r="A11" s="2">
        <f t="shared" ref="A11:A17" si="5">A10+1</f>
        <v>2023</v>
      </c>
      <c r="B11" s="95">
        <v>3.85E-2</v>
      </c>
      <c r="C11" s="11">
        <v>3.8199999999999998E-2</v>
      </c>
      <c r="D11" s="11">
        <v>3.7000000000000005E-2</v>
      </c>
      <c r="E11" s="11">
        <v>4.1500000000000002E-2</v>
      </c>
      <c r="F11" s="11">
        <v>3.5699999999999996E-2</v>
      </c>
      <c r="G11" s="11">
        <v>3.56E-2</v>
      </c>
      <c r="H11" s="11">
        <v>3.85E-2</v>
      </c>
      <c r="I11" s="11">
        <v>4.0899999999999999E-2</v>
      </c>
      <c r="J11" s="11">
        <v>4.1900000000000007E-2</v>
      </c>
      <c r="K11" s="11">
        <v>4.4299999999999999E-2</v>
      </c>
      <c r="L11" s="11">
        <v>4.6900000000000004E-2</v>
      </c>
      <c r="M11" s="17">
        <v>4.82E-2</v>
      </c>
      <c r="N11" s="75">
        <f t="shared" si="2"/>
        <v>0.02</v>
      </c>
      <c r="O11" s="80">
        <f t="shared" si="1"/>
        <v>2023</v>
      </c>
      <c r="P11" s="45"/>
      <c r="Q11" s="45" t="str">
        <f>'Calculations Val Rate'!X6</f>
        <v>No</v>
      </c>
      <c r="R11" s="82">
        <f t="shared" si="3"/>
        <v>0.02</v>
      </c>
      <c r="S11" s="80">
        <f t="shared" si="4"/>
        <v>2019</v>
      </c>
      <c r="T11" s="82">
        <f>IF(Q11="yes",'Calculations Val Rate'!W6,T10)</f>
        <v>0.03</v>
      </c>
      <c r="U11" s="85">
        <f>IF(Q11="yes",'Calculations Val Rate'!N6,'Calculations AFIR'!U10)</f>
        <v>2021</v>
      </c>
    </row>
    <row r="12" spans="1:21" x14ac:dyDescent="0.3">
      <c r="A12" s="2">
        <f t="shared" si="5"/>
        <v>2024</v>
      </c>
      <c r="B12" s="95">
        <v>4.3700000000000003E-2</v>
      </c>
      <c r="C12" s="11">
        <v>3.9800000000000002E-2</v>
      </c>
      <c r="D12" s="11">
        <v>4.1299999999999996E-2</v>
      </c>
      <c r="E12" s="11">
        <v>4.2999999999999997E-2</v>
      </c>
      <c r="F12" s="11">
        <v>4.4199999999999996E-2</v>
      </c>
      <c r="G12" s="11">
        <v>4.6600000000000003E-2</v>
      </c>
      <c r="H12" s="11">
        <v>4.4900000000000002E-2</v>
      </c>
      <c r="I12" s="11">
        <v>4.3400000000000001E-2</v>
      </c>
      <c r="J12" s="11">
        <v>4.02E-2</v>
      </c>
      <c r="K12" s="11">
        <v>3.6999999999999998E-2</v>
      </c>
      <c r="L12" s="11">
        <v>3.6999999999999998E-2</v>
      </c>
      <c r="M12" s="17">
        <v>4.1799999999999997E-2</v>
      </c>
      <c r="N12" s="75">
        <f t="shared" si="2"/>
        <v>0.03</v>
      </c>
      <c r="O12" s="86">
        <f t="shared" si="1"/>
        <v>2024</v>
      </c>
      <c r="P12" s="56"/>
      <c r="Q12" s="45" t="str">
        <f>'Calculations Val Rate'!X7</f>
        <v>No</v>
      </c>
      <c r="R12" s="82">
        <f t="shared" si="3"/>
        <v>0.02</v>
      </c>
      <c r="S12" s="80">
        <f t="shared" si="4"/>
        <v>2019</v>
      </c>
      <c r="T12" s="82">
        <f>IF(Q12="yes",'Calculations Val Rate'!W7,T11)</f>
        <v>0.03</v>
      </c>
      <c r="U12" s="85">
        <f>IF(Q12="yes",'Calculations Val Rate'!N7,'Calculations AFIR'!U11)</f>
        <v>2021</v>
      </c>
    </row>
    <row r="13" spans="1:21" x14ac:dyDescent="0.3">
      <c r="A13" s="2">
        <f t="shared" si="5"/>
        <v>2025</v>
      </c>
      <c r="B13" s="95">
        <v>4.24E-2</v>
      </c>
      <c r="C13" s="11">
        <v>4.5199999999999997E-2</v>
      </c>
      <c r="D13" s="11">
        <v>4.4600000000000001E-2</v>
      </c>
      <c r="E13" s="11">
        <v>4.2099999999999999E-2</v>
      </c>
      <c r="F13" s="11">
        <v>4.1000000000000002E-2</v>
      </c>
      <c r="G13" s="11">
        <v>4.07E-2</v>
      </c>
      <c r="H13" s="11">
        <v>4.19E-2</v>
      </c>
      <c r="I13" s="66">
        <v>4.1000000000000002E-2</v>
      </c>
      <c r="J13" s="66">
        <v>4.1000000000000002E-2</v>
      </c>
      <c r="K13" s="66">
        <v>4.1000000000000002E-2</v>
      </c>
      <c r="L13" s="66">
        <v>4.1000000000000002E-2</v>
      </c>
      <c r="M13" s="67">
        <v>4.1000000000000002E-2</v>
      </c>
      <c r="N13" s="75">
        <f t="shared" si="2"/>
        <v>0.03</v>
      </c>
      <c r="O13" s="86">
        <f t="shared" si="1"/>
        <v>2025</v>
      </c>
      <c r="P13" s="56"/>
      <c r="Q13" s="45" t="str">
        <f>'Calculations Val Rate'!X8</f>
        <v>No</v>
      </c>
      <c r="R13" s="82">
        <f t="shared" si="3"/>
        <v>0.02</v>
      </c>
      <c r="S13" s="80">
        <f t="shared" si="4"/>
        <v>2019</v>
      </c>
      <c r="T13" s="82">
        <f>IF(Q13="yes",'Calculations Val Rate'!W8,T12)</f>
        <v>0.03</v>
      </c>
      <c r="U13" s="85">
        <f>IF(Q13="yes",'Calculations Val Rate'!N8,'Calculations AFIR'!U12)</f>
        <v>2021</v>
      </c>
    </row>
    <row r="14" spans="1:21" x14ac:dyDescent="0.3">
      <c r="A14" s="2">
        <f t="shared" si="5"/>
        <v>2026</v>
      </c>
      <c r="B14" s="70">
        <v>4.1000000000000002E-2</v>
      </c>
      <c r="C14" s="66">
        <v>4.1000000000000002E-2</v>
      </c>
      <c r="D14" s="66">
        <v>4.1000000000000002E-2</v>
      </c>
      <c r="E14" s="66">
        <v>4.1000000000000002E-2</v>
      </c>
      <c r="F14" s="66">
        <v>4.1000000000000002E-2</v>
      </c>
      <c r="G14" s="66">
        <v>4.1000000000000002E-2</v>
      </c>
      <c r="H14" s="66">
        <v>4.1000000000000002E-2</v>
      </c>
      <c r="I14" s="66">
        <v>4.1000000000000002E-2</v>
      </c>
      <c r="J14" s="66">
        <v>4.1000000000000002E-2</v>
      </c>
      <c r="K14" s="66">
        <v>4.1000000000000002E-2</v>
      </c>
      <c r="L14" s="66">
        <v>4.1000000000000002E-2</v>
      </c>
      <c r="M14" s="67">
        <v>4.1000000000000002E-2</v>
      </c>
      <c r="N14" s="75">
        <f t="shared" si="2"/>
        <v>0.04</v>
      </c>
      <c r="O14" s="86">
        <f t="shared" si="1"/>
        <v>2026</v>
      </c>
      <c r="P14" s="56"/>
      <c r="Q14" s="45" t="str">
        <f>'Calculations Val Rate'!X9</f>
        <v>Yes</v>
      </c>
      <c r="R14" s="82">
        <f t="shared" si="3"/>
        <v>0.02</v>
      </c>
      <c r="S14" s="80">
        <f t="shared" si="4"/>
        <v>2023</v>
      </c>
      <c r="T14" s="82">
        <f>IF(Q14="yes",'Calculations Val Rate'!W9,T13)</f>
        <v>3.5000000000000003E-2</v>
      </c>
      <c r="U14" s="85">
        <f>IF(Q14="yes",'Calculations Val Rate'!N9,'Calculations AFIR'!U13)</f>
        <v>2025</v>
      </c>
    </row>
    <row r="15" spans="1:21" x14ac:dyDescent="0.3">
      <c r="A15" s="2">
        <f t="shared" si="5"/>
        <v>2027</v>
      </c>
      <c r="B15" s="70">
        <v>4.1000000000000002E-2</v>
      </c>
      <c r="C15" s="66">
        <v>4.1000000000000002E-2</v>
      </c>
      <c r="D15" s="66">
        <v>4.1000000000000002E-2</v>
      </c>
      <c r="E15" s="66">
        <v>4.1000000000000002E-2</v>
      </c>
      <c r="F15" s="66">
        <v>4.1000000000000002E-2</v>
      </c>
      <c r="G15" s="66">
        <v>4.1000000000000002E-2</v>
      </c>
      <c r="H15" s="66">
        <v>4.1000000000000002E-2</v>
      </c>
      <c r="I15" s="66">
        <v>4.1000000000000002E-2</v>
      </c>
      <c r="J15" s="66">
        <v>4.1000000000000002E-2</v>
      </c>
      <c r="K15" s="66">
        <v>4.1000000000000002E-2</v>
      </c>
      <c r="L15" s="66">
        <v>4.1000000000000002E-2</v>
      </c>
      <c r="M15" s="67">
        <v>4.1000000000000002E-2</v>
      </c>
      <c r="N15" s="75">
        <f t="shared" si="2"/>
        <v>0.04</v>
      </c>
      <c r="O15" s="86">
        <f t="shared" si="1"/>
        <v>2027</v>
      </c>
      <c r="P15" s="56"/>
      <c r="Q15" s="56" t="str">
        <f>'Calculations Val Rate'!X10</f>
        <v>No</v>
      </c>
      <c r="R15" s="87">
        <f t="shared" si="3"/>
        <v>0.02</v>
      </c>
      <c r="S15" s="88">
        <f t="shared" si="4"/>
        <v>2023</v>
      </c>
      <c r="T15" s="87">
        <f>IF(Q15="yes",'Calculations Val Rate'!W10,T14)</f>
        <v>3.5000000000000003E-2</v>
      </c>
      <c r="U15" s="89">
        <f>IF(Q15="yes",'Calculations Val Rate'!N10,'Calculations AFIR'!U14)</f>
        <v>2025</v>
      </c>
    </row>
    <row r="16" spans="1:21" x14ac:dyDescent="0.3">
      <c r="A16" s="2">
        <f t="shared" si="5"/>
        <v>2028</v>
      </c>
      <c r="B16" s="70">
        <v>4.1000000000000002E-2</v>
      </c>
      <c r="C16" s="66">
        <v>4.1000000000000002E-2</v>
      </c>
      <c r="D16" s="66">
        <v>4.1000000000000002E-2</v>
      </c>
      <c r="E16" s="66">
        <v>4.1000000000000002E-2</v>
      </c>
      <c r="F16" s="66">
        <v>4.1000000000000002E-2</v>
      </c>
      <c r="G16" s="66">
        <v>4.1000000000000002E-2</v>
      </c>
      <c r="H16" s="66">
        <v>4.1000000000000002E-2</v>
      </c>
      <c r="I16" s="66">
        <v>4.1000000000000002E-2</v>
      </c>
      <c r="J16" s="66">
        <v>4.1000000000000002E-2</v>
      </c>
      <c r="K16" s="66">
        <v>4.1000000000000002E-2</v>
      </c>
      <c r="L16" s="66">
        <v>4.1000000000000002E-2</v>
      </c>
      <c r="M16" s="67">
        <v>4.1000000000000002E-2</v>
      </c>
      <c r="N16" s="75">
        <f t="shared" si="2"/>
        <v>0.04</v>
      </c>
      <c r="O16" s="86">
        <f t="shared" si="1"/>
        <v>2028</v>
      </c>
      <c r="P16" s="56"/>
      <c r="Q16" s="56" t="str">
        <f>'Calculations Val Rate'!X11</f>
        <v>Yes</v>
      </c>
      <c r="R16" s="87">
        <f t="shared" si="3"/>
        <v>0.03</v>
      </c>
      <c r="S16" s="88">
        <f t="shared" si="4"/>
        <v>2025</v>
      </c>
      <c r="T16" s="87">
        <f>IF(Q16="yes",'Calculations Val Rate'!W11,T15)</f>
        <v>0.04</v>
      </c>
      <c r="U16" s="89">
        <f>IF(Q16="yes",'Calculations Val Rate'!N11,'Calculations AFIR'!U15)</f>
        <v>2027</v>
      </c>
    </row>
    <row r="17" spans="1:21" ht="15" thickBot="1" x14ac:dyDescent="0.35">
      <c r="A17" s="3">
        <f t="shared" si="5"/>
        <v>2029</v>
      </c>
      <c r="B17" s="71">
        <v>4.1000000000000002E-2</v>
      </c>
      <c r="C17" s="68">
        <v>4.1000000000000002E-2</v>
      </c>
      <c r="D17" s="68">
        <v>4.1000000000000002E-2</v>
      </c>
      <c r="E17" s="68">
        <v>4.1000000000000002E-2</v>
      </c>
      <c r="F17" s="68">
        <v>4.1000000000000002E-2</v>
      </c>
      <c r="G17" s="68">
        <v>4.1000000000000002E-2</v>
      </c>
      <c r="H17" s="68">
        <v>4.1000000000000002E-2</v>
      </c>
      <c r="I17" s="68">
        <v>4.1000000000000002E-2</v>
      </c>
      <c r="J17" s="68">
        <v>4.1000000000000002E-2</v>
      </c>
      <c r="K17" s="68">
        <v>4.1000000000000002E-2</v>
      </c>
      <c r="L17" s="68">
        <v>4.1000000000000002E-2</v>
      </c>
      <c r="M17" s="69">
        <v>4.1000000000000002E-2</v>
      </c>
      <c r="N17" s="90">
        <f t="shared" si="2"/>
        <v>0.04</v>
      </c>
      <c r="O17" s="91">
        <f t="shared" si="1"/>
        <v>2029</v>
      </c>
      <c r="P17" s="62"/>
      <c r="Q17" s="62" t="str">
        <f>'Calculations Val Rate'!X12</f>
        <v>No</v>
      </c>
      <c r="R17" s="92">
        <f t="shared" si="3"/>
        <v>0.03</v>
      </c>
      <c r="S17" s="93">
        <f t="shared" si="4"/>
        <v>2025</v>
      </c>
      <c r="T17" s="92">
        <f>IF(Q17="yes",'Calculations Val Rate'!W12,T16)</f>
        <v>0.04</v>
      </c>
      <c r="U17" s="94">
        <f>IF(Q17="yes",'Calculations Val Rate'!N12,'Calculations AFIR'!U16)</f>
        <v>2027</v>
      </c>
    </row>
    <row r="18" spans="1:21" ht="27.6" customHeight="1" x14ac:dyDescent="0.3">
      <c r="A18" s="18"/>
      <c r="B18" s="117" t="s">
        <v>55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</row>
    <row r="19" spans="1:21" ht="39" customHeight="1" x14ac:dyDescent="0.3">
      <c r="A19" s="19"/>
      <c r="B19" s="117" t="s">
        <v>58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</row>
    <row r="20" spans="1:21" x14ac:dyDescent="0.3"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</row>
  </sheetData>
  <sheetProtection algorithmName="SHA-512" hashValue="jFr1jkquv4xcaFcXomL4y3yE5LOaagbmAyTUM9T1FXdFSbq3bgSr5Ii+bmp1WKZ7qkfZXIaXToBCOWzuH8ppBQ==" saltValue="iXDYcDkBzXHBg9OoCzAIww==" spinCount="100000" sheet="1" objects="1" scenarios="1" selectLockedCells="1"/>
  <mergeCells count="5">
    <mergeCell ref="B19:U19"/>
    <mergeCell ref="B18:U18"/>
    <mergeCell ref="B2:M2"/>
    <mergeCell ref="N2:U2"/>
    <mergeCell ref="A1:U1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Intended Use &amp; Disclaimers</vt:lpstr>
      <vt:lpstr>Calculations Val Rate</vt:lpstr>
      <vt:lpstr>Calculations AFIR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Ann M Delaney</cp:lastModifiedBy>
  <cp:lastPrinted>2025-09-16T02:45:05Z</cp:lastPrinted>
  <dcterms:created xsi:type="dcterms:W3CDTF">2017-05-17T13:59:22Z</dcterms:created>
  <dcterms:modified xsi:type="dcterms:W3CDTF">2026-02-09T20:34:33Z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27cab5-59e6-424d-abbb-227cd06504a3_Enabled">
    <vt:lpwstr>true</vt:lpwstr>
  </property>
  <property fmtid="{D5CDD505-2E9C-101B-9397-08002B2CF9AE}" pid="3" name="MSIP_Label_5a27cab5-59e6-424d-abbb-227cd06504a3_SetDate">
    <vt:lpwstr>2023-07-10T19:37:35Z</vt:lpwstr>
  </property>
  <property fmtid="{D5CDD505-2E9C-101B-9397-08002B2CF9AE}" pid="4" name="MSIP_Label_5a27cab5-59e6-424d-abbb-227cd06504a3_Method">
    <vt:lpwstr>Privileged</vt:lpwstr>
  </property>
  <property fmtid="{D5CDD505-2E9C-101B-9397-08002B2CF9AE}" pid="5" name="MSIP_Label_5a27cab5-59e6-424d-abbb-227cd06504a3_Name">
    <vt:lpwstr>INTERNAL v2</vt:lpwstr>
  </property>
  <property fmtid="{D5CDD505-2E9C-101B-9397-08002B2CF9AE}" pid="6" name="MSIP_Label_5a27cab5-59e6-424d-abbb-227cd06504a3_SiteId">
    <vt:lpwstr>5d3e2773-e07f-4432-a630-1a0f68a28a05</vt:lpwstr>
  </property>
  <property fmtid="{D5CDD505-2E9C-101B-9397-08002B2CF9AE}" pid="7" name="MSIP_Label_5a27cab5-59e6-424d-abbb-227cd06504a3_ActionId">
    <vt:lpwstr>13d8d2d3-0c5c-469d-b37f-0b563a21169f</vt:lpwstr>
  </property>
  <property fmtid="{D5CDD505-2E9C-101B-9397-08002B2CF9AE}" pid="8" name="MSIP_Label_5a27cab5-59e6-424d-abbb-227cd06504a3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MSIP_Label_dca07537-3519-4758-a98c-68d0ae03748e_Enabled">
    <vt:lpwstr>true</vt:lpwstr>
  </property>
  <property fmtid="{D5CDD505-2E9C-101B-9397-08002B2CF9AE}" pid="12" name="MSIP_Label_dca07537-3519-4758-a98c-68d0ae03748e_SetDate">
    <vt:lpwstr>2025-04-21T00:19:28Z</vt:lpwstr>
  </property>
  <property fmtid="{D5CDD505-2E9C-101B-9397-08002B2CF9AE}" pid="13" name="MSIP_Label_dca07537-3519-4758-a98c-68d0ae03748e_Method">
    <vt:lpwstr>Standard</vt:lpwstr>
  </property>
  <property fmtid="{D5CDD505-2E9C-101B-9397-08002B2CF9AE}" pid="14" name="MSIP_Label_dca07537-3519-4758-a98c-68d0ae03748e_Name">
    <vt:lpwstr>Internal Use</vt:lpwstr>
  </property>
  <property fmtid="{D5CDD505-2E9C-101B-9397-08002B2CF9AE}" pid="15" name="MSIP_Label_dca07537-3519-4758-a98c-68d0ae03748e_SiteId">
    <vt:lpwstr>e5bd3c32-3235-4c1d-a4e2-80e86c8cc2e7</vt:lpwstr>
  </property>
  <property fmtid="{D5CDD505-2E9C-101B-9397-08002B2CF9AE}" pid="16" name="MSIP_Label_dca07537-3519-4758-a98c-68d0ae03748e_ActionId">
    <vt:lpwstr>e9c1c4b0-1f11-4c86-8a3e-4cc423eaed7e</vt:lpwstr>
  </property>
  <property fmtid="{D5CDD505-2E9C-101B-9397-08002B2CF9AE}" pid="17" name="MSIP_Label_dca07537-3519-4758-a98c-68d0ae03748e_ContentBits">
    <vt:lpwstr>0</vt:lpwstr>
  </property>
  <property fmtid="{D5CDD505-2E9C-101B-9397-08002B2CF9AE}" pid="18" name="MSIP_Label_dca07537-3519-4758-a98c-68d0ae03748e_Tag">
    <vt:lpwstr>10, 3, 0, 1</vt:lpwstr>
  </property>
</Properties>
</file>